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705" yWindow="65521" windowWidth="12510" windowHeight="11295" tabRatio="812" activeTab="2"/>
  </bookViews>
  <sheets>
    <sheet name="Ergebnis" sheetId="1" r:id="rId1"/>
    <sheet name="Hofdüngerlager+Oberflächen" sheetId="2" r:id="rId2"/>
    <sheet name="Rindvieh, Schweine, Geflügel" sheetId="3" r:id="rId3"/>
    <sheet name="andere Tiere" sheetId="4" r:id="rId4"/>
    <sheet name="Abwasser Betrieb+Wohnhaus" sheetId="5" r:id="rId5"/>
    <sheet name="Abwasser Nebenbetrieb" sheetId="6" r:id="rId6"/>
    <sheet name="Grundlagen GRUD 2017" sheetId="7" r:id="rId7"/>
  </sheets>
  <definedNames>
    <definedName name="_xlfn.AGGREGATE" hidden="1">#NAME?</definedName>
    <definedName name="_xlnm.Print_Area" localSheetId="4">'Abwasser Betrieb+Wohnhaus'!$A$1:$M$50</definedName>
    <definedName name="_xlnm.Print_Area" localSheetId="0">'Ergebnis'!$A$1:$H$66</definedName>
    <definedName name="_xlnm.Print_Area" localSheetId="1">'Hofdüngerlager+Oberflächen'!$A$1:$N$63</definedName>
    <definedName name="_xlnm.Print_Area" localSheetId="2">'Rindvieh, Schweine, Geflügel'!$A$1:$N$45</definedName>
    <definedName name="_xlnm.Print_Area" localSheetId="4">'Abwasser Betrieb+Wohnhaus'!$A$1:$M$42</definedName>
    <definedName name="_xlnm.Print_Area" localSheetId="3">'andere Tiere'!$A$2:$N$32</definedName>
    <definedName name="_xlnm.Print_Area" localSheetId="6">'Grundlagen GRUD 2017'!$A$2:$P$118</definedName>
    <definedName name="_xlnm.Print_Area" localSheetId="2">'Rindvieh, Schweine, Geflügel'!$A$5:$N$45</definedName>
  </definedNames>
  <calcPr fullCalcOnLoad="1"/>
</workbook>
</file>

<file path=xl/sharedStrings.xml><?xml version="1.0" encoding="utf-8"?>
<sst xmlns="http://schemas.openxmlformats.org/spreadsheetml/2006/main" count="677" uniqueCount="322">
  <si>
    <t>Monate</t>
  </si>
  <si>
    <t>Datum:</t>
  </si>
  <si>
    <t>Rindvieh</t>
  </si>
  <si>
    <t>DGVE-Faktor</t>
  </si>
  <si>
    <t>Anzahl DGVE</t>
  </si>
  <si>
    <t>Pferde</t>
  </si>
  <si>
    <t xml:space="preserve"> </t>
  </si>
  <si>
    <t>Schweine</t>
  </si>
  <si>
    <t>Geflügel</t>
  </si>
  <si>
    <t>Mastpoulets</t>
  </si>
  <si>
    <t>Reinigung</t>
  </si>
  <si>
    <t>Milchkammer</t>
  </si>
  <si>
    <t>Kühltank</t>
  </si>
  <si>
    <t>m2</t>
  </si>
  <si>
    <t>Ziegen</t>
  </si>
  <si>
    <t>Legehennen</t>
  </si>
  <si>
    <t>Kaninchen</t>
  </si>
  <si>
    <t>Zwischentotal Rindvieh</t>
  </si>
  <si>
    <t>Zwischentotal Pferde</t>
  </si>
  <si>
    <t>m3 Gülle Anfall pro Jahr</t>
  </si>
  <si>
    <t>Zwischentotal Diverse Tiere</t>
  </si>
  <si>
    <t>Zwischentotal Schweine</t>
  </si>
  <si>
    <t>Anzahl</t>
  </si>
  <si>
    <t>oder</t>
  </si>
  <si>
    <t>Zwischentotal Hausabwasser</t>
  </si>
  <si>
    <t>ja</t>
  </si>
  <si>
    <t>Nur Mist</t>
  </si>
  <si>
    <t>GVE</t>
  </si>
  <si>
    <t>MSP</t>
  </si>
  <si>
    <t>Hausabwasser</t>
  </si>
  <si>
    <t>NWP-Code</t>
  </si>
  <si>
    <t>Einheit</t>
  </si>
  <si>
    <t>Gülle</t>
  </si>
  <si>
    <t>Mist</t>
  </si>
  <si>
    <t>Faktor</t>
  </si>
  <si>
    <t>Aufstallungssysteme</t>
  </si>
  <si>
    <t>m3</t>
  </si>
  <si>
    <t>t</t>
  </si>
  <si>
    <t>Stück</t>
  </si>
  <si>
    <t>1,2,3,8,18</t>
  </si>
  <si>
    <t>Platz</t>
  </si>
  <si>
    <t>1,31</t>
  </si>
  <si>
    <t>1,32</t>
  </si>
  <si>
    <t>Zuchtstier</t>
  </si>
  <si>
    <t>1,10,13</t>
  </si>
  <si>
    <t>Ziegenplatz</t>
  </si>
  <si>
    <t>1,14,10</t>
  </si>
  <si>
    <t>Schafplatz</t>
  </si>
  <si>
    <t>Milchschafplatz</t>
  </si>
  <si>
    <t>1,12,17,28,29,30,10</t>
  </si>
  <si>
    <t>1,9,12,25,26,27,10</t>
  </si>
  <si>
    <t>Band</t>
  </si>
  <si>
    <t>100 Pl.</t>
  </si>
  <si>
    <t>1,5,16</t>
  </si>
  <si>
    <t>Junghennen</t>
  </si>
  <si>
    <t>1,15</t>
  </si>
  <si>
    <t>1,24</t>
  </si>
  <si>
    <t>Masttruten</t>
  </si>
  <si>
    <t>Milchkuh</t>
  </si>
  <si>
    <t>Jungvieh &lt; 1-jährig</t>
  </si>
  <si>
    <t>Jungvieh 1-2-jährig</t>
  </si>
  <si>
    <t>Rind &gt; 2-jährig</t>
  </si>
  <si>
    <t>Maultiere, Maulesel</t>
  </si>
  <si>
    <t>Ponies, Kleinpferde und Esel</t>
  </si>
  <si>
    <t>Pferd &gt; 3-jährig</t>
  </si>
  <si>
    <t>m3/Jahr</t>
  </si>
  <si>
    <t>100 Pl</t>
  </si>
  <si>
    <t>Andere Rauhfutterverzehrende Tiere</t>
  </si>
  <si>
    <t>Rothirsch jeden Alters</t>
  </si>
  <si>
    <t>Lama &gt; 2-jährig</t>
  </si>
  <si>
    <t>Lama &lt; 2-jährig</t>
  </si>
  <si>
    <t>Alpaka &gt; 2-jährig</t>
  </si>
  <si>
    <t>Alpaka &lt; 2-jährig</t>
  </si>
  <si>
    <t>Mutterkaninchenplatz</t>
  </si>
  <si>
    <t>Mastkaninchen</t>
  </si>
  <si>
    <t>Bison &gt; 3-jährig</t>
  </si>
  <si>
    <t>Bison &lt; 3-jährig</t>
  </si>
  <si>
    <t>Damhirsch jeden Alters</t>
  </si>
  <si>
    <t>Anzahl GVE</t>
  </si>
  <si>
    <t>Anzahl MSP</t>
  </si>
  <si>
    <t>t Kot Anfall pro Jahr</t>
  </si>
  <si>
    <t>säugende und trächtige Stuten</t>
  </si>
  <si>
    <t xml:space="preserve">t Mist- 
Anfall pro Jahr </t>
  </si>
  <si>
    <t>Talzone</t>
  </si>
  <si>
    <t>Hügelzone</t>
  </si>
  <si>
    <t>Bergzone</t>
  </si>
  <si>
    <t>lang
m</t>
  </si>
  <si>
    <t>breit
m</t>
  </si>
  <si>
    <t>tief
m</t>
  </si>
  <si>
    <t>Durch-
messer
m</t>
  </si>
  <si>
    <t>hoch
m</t>
  </si>
  <si>
    <t>Fläche
m2</t>
  </si>
  <si>
    <t>Zusammenfassung</t>
  </si>
  <si>
    <t>Hofdüngerlager:</t>
  </si>
  <si>
    <t>Mistplatz</t>
  </si>
  <si>
    <t>Laufhof und Ausläufe</t>
  </si>
  <si>
    <t>offene Güllegruben</t>
  </si>
  <si>
    <t>Flachsilo</t>
  </si>
  <si>
    <t>nur Gülle</t>
  </si>
  <si>
    <t>Gülle und Mist</t>
  </si>
  <si>
    <t>nur Mist</t>
  </si>
  <si>
    <t>Mastkälber</t>
  </si>
  <si>
    <t>Hofdüngeranfall</t>
  </si>
  <si>
    <t>Milchkuh mit 7500 kg Jahresleistung</t>
  </si>
  <si>
    <t>Tierart Nutzungsrichtung</t>
  </si>
  <si>
    <t>Aufzuchtrind unter 1-jährig</t>
  </si>
  <si>
    <t>Aufzuchtrind 1- bis 2-jährig</t>
  </si>
  <si>
    <t>Aufzuchtrind über 2-jährig</t>
  </si>
  <si>
    <t>Mastkälberplatz</t>
  </si>
  <si>
    <t>Stroheinsatz</t>
  </si>
  <si>
    <t>dt/Jahr</t>
  </si>
  <si>
    <t>Total dt</t>
  </si>
  <si>
    <t>Milchmenge kg</t>
  </si>
  <si>
    <t>Ausmastkuh</t>
  </si>
  <si>
    <t>Galtkuh</t>
  </si>
  <si>
    <t>Mastschweine</t>
  </si>
  <si>
    <t>Galtsauen</t>
  </si>
  <si>
    <t>abgesetzte Ferkel</t>
  </si>
  <si>
    <t>Kotband</t>
  </si>
  <si>
    <t>Kotgrube /
Bodenhaltung</t>
  </si>
  <si>
    <t>Kotgrube / 
Bodenhaltung</t>
  </si>
  <si>
    <t>Pferde (Frischmist)</t>
  </si>
  <si>
    <t>Stute mit Fohlen bis 0.5 jährig (Frischmist</t>
  </si>
  <si>
    <t>Fohlen 0.5-2.5 Jahre (Frischmist</t>
  </si>
  <si>
    <t>Ponys, Kleinpferde und Esel</t>
  </si>
  <si>
    <t>GVE-Fakroe</t>
  </si>
  <si>
    <t>Schafe und Ziegen</t>
  </si>
  <si>
    <t>Schafe</t>
  </si>
  <si>
    <t>Milchschafe</t>
  </si>
  <si>
    <t>Zwischentotal Schafe und Ziegen</t>
  </si>
  <si>
    <t xml:space="preserve">Weidemastlamm </t>
  </si>
  <si>
    <t>Weidemastlamm</t>
  </si>
  <si>
    <t xml:space="preserve">Mastschweine </t>
  </si>
  <si>
    <t xml:space="preserve">Abferkelsauen </t>
  </si>
  <si>
    <t xml:space="preserve">Galtsauen </t>
  </si>
  <si>
    <t>Ferkel abgesetzt bis 25 kg</t>
  </si>
  <si>
    <t>Raufutterverzehrend</t>
  </si>
  <si>
    <t>Reingung und Tierpflege</t>
  </si>
  <si>
    <t>Stallreinigung und  Tierpflege</t>
  </si>
  <si>
    <t>Reinigung von Legehennenställen</t>
  </si>
  <si>
    <t>Reinigung von Mastgeflügelställen</t>
  </si>
  <si>
    <t>Tierpflege</t>
  </si>
  <si>
    <t>Milchziegen</t>
  </si>
  <si>
    <t>Eimermelkanlage</t>
  </si>
  <si>
    <t>Rohrmelkanlage (Anbindestall oder Melkstand)</t>
  </si>
  <si>
    <t>Standplätze im Melkstand</t>
  </si>
  <si>
    <t>Automatisches Melksystem (AMS)</t>
  </si>
  <si>
    <t>Abwassermengen:</t>
  </si>
  <si>
    <t>1000 LHP</t>
  </si>
  <si>
    <t>1000 MPP</t>
  </si>
  <si>
    <t>m2 und 100 mm
Niederschlag</t>
  </si>
  <si>
    <t xml:space="preserve">1.2
</t>
  </si>
  <si>
    <t xml:space="preserve">m3/Jahr
</t>
  </si>
  <si>
    <r>
      <rPr>
        <b/>
        <sz val="10"/>
        <rFont val="Arial"/>
        <family val="2"/>
      </rPr>
      <t>Mistplatz, Laufhof, Auslauf</t>
    </r>
    <r>
      <rPr>
        <sz val="10"/>
        <rFont val="Arial"/>
        <family val="2"/>
      </rPr>
      <t xml:space="preserve">: befestigt + nicht überdacht
</t>
    </r>
  </si>
  <si>
    <r>
      <rPr>
        <b/>
        <sz val="10"/>
        <rFont val="Arial"/>
        <family val="2"/>
      </rPr>
      <t>Flachsilo</t>
    </r>
    <r>
      <rPr>
        <sz val="10"/>
        <rFont val="Arial"/>
        <family val="2"/>
      </rPr>
      <t xml:space="preserve">: mit Entwässerung über Silosaftrinne
</t>
    </r>
  </si>
  <si>
    <t>Reinigung von:</t>
  </si>
  <si>
    <t>Melkeineheit (ME)</t>
  </si>
  <si>
    <t>Tankvolumen (L)</t>
  </si>
  <si>
    <t>ME</t>
  </si>
  <si>
    <t>Standplatz (S)</t>
  </si>
  <si>
    <t>Haushaltabwasser</t>
  </si>
  <si>
    <t>Einfache sanitäte Einrichtungen</t>
  </si>
  <si>
    <t>Normale Verhältnisse (Dusche/Bad, WC, Waschmachine)</t>
  </si>
  <si>
    <t>Sonderfälle mit dauernd deutlich geringerem Abwasseranfall</t>
  </si>
  <si>
    <t>Stallreinigung und Tierpflege</t>
  </si>
  <si>
    <t>Milchziege</t>
  </si>
  <si>
    <t>Stallreinigung</t>
  </si>
  <si>
    <t>Biowäscher</t>
  </si>
  <si>
    <t>Abschlämmwasser gemäss Angaben Hersteller</t>
  </si>
  <si>
    <t xml:space="preserve"> Anzahl Melkeinheiten </t>
  </si>
  <si>
    <t xml:space="preserve">Volumen in Liter </t>
  </si>
  <si>
    <t xml:space="preserve">Anzahl GVE </t>
  </si>
  <si>
    <t xml:space="preserve">Anzahl 1000 LHP </t>
  </si>
  <si>
    <t xml:space="preserve">Anzahl 1000 MPP </t>
  </si>
  <si>
    <t xml:space="preserve">Anzahl Melkeinheiten </t>
  </si>
  <si>
    <t xml:space="preserve">m3 </t>
  </si>
  <si>
    <t xml:space="preserve">Anzahl Standplätze </t>
  </si>
  <si>
    <t xml:space="preserve">Anzahl  Einheiten </t>
  </si>
  <si>
    <t>Zuchtschweine inkl. Ferkel bis 25 kg</t>
  </si>
  <si>
    <t>Zuchtschw. inkl. Ferkel bis 25 kg</t>
  </si>
  <si>
    <t>säugende Zuchtsauen</t>
  </si>
  <si>
    <t>Zuchteber</t>
  </si>
  <si>
    <t>Total GVE</t>
  </si>
  <si>
    <t>Fohlen bis 30 Monate</t>
  </si>
  <si>
    <t>Anzahl 1000 Plätze</t>
  </si>
  <si>
    <t>Abwasseranfall</t>
  </si>
  <si>
    <t>Zwischentotal Abwasser aus Reinigung und Tierpflege</t>
  </si>
  <si>
    <t>Entwässerung von Oberflächen</t>
  </si>
  <si>
    <t xml:space="preserve">Fläche in m2 </t>
  </si>
  <si>
    <t>offene Güllsilos und -gruben</t>
  </si>
  <si>
    <t>Zwischentotal Entwässerung Oberflächen</t>
  </si>
  <si>
    <t>Jahresniederschlag</t>
  </si>
  <si>
    <t>Korrektur häusliche Abwasser:</t>
  </si>
  <si>
    <t>nein</t>
  </si>
  <si>
    <t>Abwasseranfall Nebenbetrieb</t>
  </si>
  <si>
    <t>Art des Abwassers</t>
  </si>
  <si>
    <t>Saal, Garten von Restaurant</t>
  </si>
  <si>
    <t>Partyraum</t>
  </si>
  <si>
    <t>Ferien auf dem Bauernhof</t>
  </si>
  <si>
    <t>Schlafen im Stroh</t>
  </si>
  <si>
    <t>Restaurtionsbetriebe</t>
  </si>
  <si>
    <t>Käsereien</t>
  </si>
  <si>
    <t>Schlachtlokale</t>
  </si>
  <si>
    <t>Grossvieh</t>
  </si>
  <si>
    <t>Kleinvieh</t>
  </si>
  <si>
    <t>Kleinmosterei</t>
  </si>
  <si>
    <t>Sauerkrautproduktion</t>
  </si>
  <si>
    <t>Brennerei</t>
  </si>
  <si>
    <t>Anzahl Tage
in Betrieb</t>
  </si>
  <si>
    <t>Anfall</t>
  </si>
  <si>
    <t>Sitzplatz</t>
  </si>
  <si>
    <t>Bett</t>
  </si>
  <si>
    <t>1000 kg Milch</t>
  </si>
  <si>
    <t>Schlachtung</t>
  </si>
  <si>
    <t>t Früchte</t>
  </si>
  <si>
    <t>t Kraut</t>
  </si>
  <si>
    <t>hl. r. Alkohol</t>
  </si>
  <si>
    <t>Betriebabwasseranfall pauschal Erfahrungswert</t>
  </si>
  <si>
    <t>Zwischentotal Abwasseranfall Nebenbetrieb</t>
  </si>
  <si>
    <t>Ersteller: KOLAS Arbeitsgruppe Bauen ausserhalb Bauzone</t>
  </si>
  <si>
    <t>Betriebsnummer:</t>
  </si>
  <si>
    <t>Betrieb:</t>
  </si>
  <si>
    <t>Gülle unverdünnt</t>
  </si>
  <si>
    <t>Abwasser von Nebenbetrieb</t>
  </si>
  <si>
    <t>Ort + Datum:</t>
  </si>
  <si>
    <t>Hofdüngerlager und Oberflächen mit Entwässerung in die Güllegrube</t>
  </si>
  <si>
    <t>Betriebswabwasser</t>
  </si>
  <si>
    <t>Gülle verdünnt</t>
  </si>
  <si>
    <t xml:space="preserve">m3/Jahr </t>
  </si>
  <si>
    <t>Differenz</t>
  </si>
  <si>
    <t xml:space="preserve">m3/Jahr (800 kg/m3) </t>
  </si>
  <si>
    <t>Kotlager Geflügel</t>
  </si>
  <si>
    <t>Unterschrift Eigentümer:</t>
  </si>
  <si>
    <t>Geflügelkot</t>
  </si>
  <si>
    <t xml:space="preserve">Mist von Rindern,  Schweinen und andere Tiere </t>
  </si>
  <si>
    <t>Güllegruben und Silo:</t>
  </si>
  <si>
    <t>Schwemmkanäle</t>
  </si>
  <si>
    <t>Oberflächen mit Abwasser:</t>
  </si>
  <si>
    <t>Volumen
m3</t>
  </si>
  <si>
    <t>Volumen</t>
  </si>
  <si>
    <t>Rindvieh-, Schweine- und Geflügelbestand</t>
  </si>
  <si>
    <t>Andere Tiere</t>
  </si>
  <si>
    <t>Betriebnummer:</t>
  </si>
  <si>
    <t>Oberflächenwasser pro Jahr (m3)</t>
  </si>
  <si>
    <t>Betriebsabwasser m3 pro Jahr</t>
  </si>
  <si>
    <t>Belegungs-
grad in %</t>
  </si>
  <si>
    <t>Anzal
Einheiten</t>
  </si>
  <si>
    <t>Weitere Abwasser / Korrekturen:</t>
  </si>
  <si>
    <t>Mistlager</t>
  </si>
  <si>
    <t>Tiefstreue im Stall / gedeckter Mistplatz</t>
  </si>
  <si>
    <t>mm</t>
  </si>
  <si>
    <t>Betriebsleiter</t>
  </si>
  <si>
    <t>Stöckli</t>
  </si>
  <si>
    <t>Waschplatz</t>
  </si>
  <si>
    <t>Gülle / Mist</t>
  </si>
  <si>
    <t>Einstreu in %:</t>
  </si>
  <si>
    <t xml:space="preserve">Gülle / Mist </t>
  </si>
  <si>
    <t>Einstreu %:</t>
  </si>
  <si>
    <t>Produzierende Zibben</t>
  </si>
  <si>
    <t>Anzahl bewohnbare Zimmer</t>
  </si>
  <si>
    <t>Hausabwasser pro 
Jahr (m3)</t>
  </si>
  <si>
    <t>ist</t>
  </si>
  <si>
    <t>Bereich öffentliche Kanalisation:</t>
  </si>
  <si>
    <t xml:space="preserve">Anteil Vollgülle  </t>
  </si>
  <si>
    <t>Verwertung</t>
  </si>
  <si>
    <t>Landwirtschaftliche Verwertung häusliche Abwässer</t>
  </si>
  <si>
    <t>Nicht Bereich öffentl. Kanalisation:</t>
  </si>
  <si>
    <t>Zusammenfassung Hofdüngerlager</t>
  </si>
  <si>
    <t>Hofdünger</t>
  </si>
  <si>
    <t>Lagerkapazität:</t>
  </si>
  <si>
    <t>Lagerdauer:</t>
  </si>
  <si>
    <t>Anfall Gülle</t>
  </si>
  <si>
    <t>Anfall Mist</t>
  </si>
  <si>
    <t>Anfall Geflügelkot</t>
  </si>
  <si>
    <t>GVE Rinder / Schweine</t>
  </si>
  <si>
    <t>Zone:</t>
  </si>
  <si>
    <t>Baugesuchs-Nr.</t>
  </si>
  <si>
    <t>Name:</t>
  </si>
  <si>
    <t>Vorname:</t>
  </si>
  <si>
    <t>Hof/Strasse:</t>
  </si>
  <si>
    <t>Telefon 1:</t>
  </si>
  <si>
    <t>Telefon 2:</t>
  </si>
  <si>
    <t>Betriebs-Nr 1:</t>
  </si>
  <si>
    <t>Betriebs-Nr 2:</t>
  </si>
  <si>
    <t>Zwischentotal Geflügel</t>
  </si>
  <si>
    <t>Bearbeiter:</t>
  </si>
  <si>
    <t>PLZ / Ort:</t>
  </si>
  <si>
    <t>Gemeinde:</t>
  </si>
  <si>
    <t>soll mindest</t>
  </si>
  <si>
    <t>landwirtsch.</t>
  </si>
  <si>
    <t>Bau-Jahr</t>
  </si>
  <si>
    <t>Prüf-
Datum</t>
  </si>
  <si>
    <t>abge-
deckt</t>
  </si>
  <si>
    <t>Mutterkuh schwer</t>
  </si>
  <si>
    <t>Mutterkuh mittelschwer</t>
  </si>
  <si>
    <t>Mutterkuh leicht</t>
  </si>
  <si>
    <t xml:space="preserve">Gülle kotarm  </t>
  </si>
  <si>
    <t>Mutterkuhkalb bis ca. 350 kg</t>
  </si>
  <si>
    <t>Mutterkuhkalb bis ca. 220 kg</t>
  </si>
  <si>
    <t>Mutterkuhkalbbis ca. 350 kg</t>
  </si>
  <si>
    <t>Mutterkuhkalbbis ca. 220 kg</t>
  </si>
  <si>
    <t>Rindviehmast, bis Alter 160 Tage</t>
  </si>
  <si>
    <t>Rindviehmast, Alter &gt; 160 Tage</t>
  </si>
  <si>
    <t>Rindviehmastplatz, bis Alter 160 Tage</t>
  </si>
  <si>
    <t>Rindviehmastplatz, Alter &gt;160 Tage</t>
  </si>
  <si>
    <t>Berechnung Lagerkapazität für Hofdünger und Abwasser (GRUD 2017)</t>
  </si>
  <si>
    <t xml:space="preserve">Rindvieh: Stallreinigung Tierpflege </t>
  </si>
  <si>
    <t xml:space="preserve">Schweine: Stallreinigung Tierpflege </t>
  </si>
  <si>
    <t xml:space="preserve">Reinigung vonLegehennenställen </t>
  </si>
  <si>
    <t>Rindvieh: Betreiben einer Schwemmentmistung</t>
  </si>
  <si>
    <t>Betrieb einer Schwemmentmistung:</t>
  </si>
  <si>
    <t>mindestens</t>
  </si>
  <si>
    <r>
      <t xml:space="preserve">Laufhof, Auslauf, Waschplatz  </t>
    </r>
    <r>
      <rPr>
        <u val="single"/>
        <sz val="10"/>
        <color indexed="8"/>
        <rFont val="Calibri"/>
        <family val="2"/>
      </rPr>
      <t>(Entwässerung in Güllegruben)</t>
    </r>
  </si>
  <si>
    <r>
      <t xml:space="preserve">Flachsilo </t>
    </r>
    <r>
      <rPr>
        <u val="single"/>
        <sz val="10"/>
        <color indexed="8"/>
        <rFont val="Calibri"/>
        <family val="2"/>
      </rPr>
      <t>(Entwässerng in Güllegruben)</t>
    </r>
  </si>
  <si>
    <t>Restaurant normale Belegung</t>
  </si>
  <si>
    <r>
      <t>Hausabwasser in die Güllegrube geleitet</t>
    </r>
    <r>
      <rPr>
        <sz val="10"/>
        <rFont val="Arial"/>
        <family val="2"/>
      </rPr>
      <t xml:space="preserve"> (Kein Kanalisationsanschluss)</t>
    </r>
  </si>
  <si>
    <t>(bestehende und Neubauten)</t>
  </si>
  <si>
    <t xml:space="preserve">Andere Abwässer (Beispiel Fischanlage) </t>
  </si>
  <si>
    <t>Korrekturen (Beispiel sparsamer Wassereinsatz Stallreinigung und Tierpflege Rindvieh)</t>
  </si>
  <si>
    <t>Abdeckung 1</t>
  </si>
  <si>
    <t>Abdeckung 2</t>
  </si>
  <si>
    <t>Grube gemietet (+) / Grube vermietet (-)</t>
  </si>
</sst>
</file>

<file path=xl/styles.xml><?xml version="1.0" encoding="utf-8"?>
<styleSheet xmlns="http://schemas.openxmlformats.org/spreadsheetml/2006/main">
  <numFmts count="3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0.0"/>
    <numFmt numFmtId="177" formatCode="0.000"/>
    <numFmt numFmtId="178" formatCode="0\ &quot;kg&quot;"/>
    <numFmt numFmtId="179" formatCode="0.000%"/>
    <numFmt numFmtId="180" formatCode="0.0000%"/>
    <numFmt numFmtId="181" formatCode="0.00000%"/>
    <numFmt numFmtId="182" formatCode="0.000000%"/>
    <numFmt numFmtId="183" formatCode="0.0%"/>
    <numFmt numFmtId="184" formatCode="0.0000000"/>
    <numFmt numFmtId="185" formatCode="0.00000000"/>
    <numFmt numFmtId="186" formatCode="0.000000000"/>
    <numFmt numFmtId="187" formatCode="0.000000"/>
    <numFmt numFmtId="188" formatCode="0.00000"/>
    <numFmt numFmtId="189" formatCode="0.0000"/>
    <numFmt numFmtId="190" formatCode="[$-807]dddd\,\ d\.\ mmmm\ yyyy"/>
    <numFmt numFmtId="191" formatCode="0_ ;[Red]\-0\ "/>
    <numFmt numFmtId="192" formatCode="0.00_ ;[Red]\-0.00\ 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sz val="10"/>
      <color indexed="22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sz val="10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 tint="-0.2499700039625167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b/>
      <u val="single"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 tint="-0.3499799966812134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hair"/>
      <bottom style="hair"/>
    </border>
    <border>
      <left>
        <color indexed="63"/>
      </left>
      <right>
        <color indexed="63"/>
      </right>
      <top/>
      <bottom style="hair"/>
    </border>
    <border>
      <left style="thin"/>
      <right/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hair"/>
    </border>
    <border>
      <left style="hair"/>
      <right style="thin"/>
      <top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786">
    <xf numFmtId="0" fontId="0" fillId="0" borderId="0" xfId="0" applyAlignment="1">
      <alignment/>
    </xf>
    <xf numFmtId="2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176" fontId="0" fillId="0" borderId="13" xfId="0" applyNumberForma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76" fontId="0" fillId="0" borderId="13" xfId="0" applyNumberFormat="1" applyFont="1" applyFill="1" applyBorder="1" applyAlignment="1">
      <alignment horizontal="center"/>
    </xf>
    <xf numFmtId="0" fontId="3" fillId="0" borderId="14" xfId="52" applyFont="1" applyFill="1" applyBorder="1" applyAlignment="1">
      <alignment horizontal="center" wrapText="1"/>
      <protection/>
    </xf>
    <xf numFmtId="0" fontId="3" fillId="0" borderId="13" xfId="52" applyFont="1" applyFill="1" applyBorder="1" applyAlignment="1">
      <alignment horizontal="center" wrapText="1"/>
      <protection/>
    </xf>
    <xf numFmtId="0" fontId="3" fillId="0" borderId="13" xfId="52" applyFont="1" applyFill="1" applyBorder="1" applyAlignment="1">
      <alignment horizontal="left" wrapText="1"/>
      <protection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6" fontId="2" fillId="0" borderId="13" xfId="0" applyNumberFormat="1" applyFont="1" applyFill="1" applyBorder="1" applyAlignment="1">
      <alignment horizontal="center"/>
    </xf>
    <xf numFmtId="0" fontId="3" fillId="0" borderId="13" xfId="53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" fontId="2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21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22" fillId="0" borderId="12" xfId="0" applyFont="1" applyBorder="1" applyAlignment="1" applyProtection="1">
      <alignment/>
      <protection/>
    </xf>
    <xf numFmtId="2" fontId="22" fillId="0" borderId="12" xfId="0" applyNumberFormat="1" applyFont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/>
      <protection/>
    </xf>
    <xf numFmtId="2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center" wrapText="1"/>
    </xf>
    <xf numFmtId="2" fontId="0" fillId="0" borderId="13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177" fontId="0" fillId="0" borderId="13" xfId="0" applyNumberFormat="1" applyFill="1" applyBorder="1" applyAlignment="1">
      <alignment horizontal="center"/>
    </xf>
    <xf numFmtId="0" fontId="21" fillId="33" borderId="0" xfId="0" applyFont="1" applyFill="1" applyBorder="1" applyAlignment="1" applyProtection="1">
      <alignment/>
      <protection/>
    </xf>
    <xf numFmtId="0" fontId="21" fillId="33" borderId="15" xfId="0" applyFont="1" applyFill="1" applyBorder="1" applyAlignment="1" applyProtection="1">
      <alignment/>
      <protection/>
    </xf>
    <xf numFmtId="1" fontId="0" fillId="0" borderId="0" xfId="0" applyNumberFormat="1" applyFont="1" applyAlignment="1" applyProtection="1">
      <alignment/>
      <protection/>
    </xf>
    <xf numFmtId="1" fontId="0" fillId="0" borderId="0" xfId="0" applyNumberFormat="1" applyFont="1" applyAlignment="1" applyProtection="1">
      <alignment horizontal="center"/>
      <protection/>
    </xf>
    <xf numFmtId="0" fontId="23" fillId="34" borderId="16" xfId="0" applyFont="1" applyFill="1" applyBorder="1" applyAlignment="1" applyProtection="1">
      <alignment horizontal="center"/>
      <protection locked="0"/>
    </xf>
    <xf numFmtId="0" fontId="23" fillId="33" borderId="0" xfId="0" applyFont="1" applyFill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3" fillId="33" borderId="0" xfId="0" applyFont="1" applyFill="1" applyAlignment="1" applyProtection="1">
      <alignment/>
      <protection/>
    </xf>
    <xf numFmtId="0" fontId="23" fillId="33" borderId="17" xfId="0" applyFont="1" applyFill="1" applyBorder="1" applyAlignment="1" applyProtection="1">
      <alignment/>
      <protection/>
    </xf>
    <xf numFmtId="0" fontId="21" fillId="33" borderId="18" xfId="0" applyFont="1" applyFill="1" applyBorder="1" applyAlignment="1" applyProtection="1">
      <alignment/>
      <protection/>
    </xf>
    <xf numFmtId="0" fontId="21" fillId="33" borderId="19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horizontal="right"/>
      <protection/>
    </xf>
    <xf numFmtId="0" fontId="23" fillId="33" borderId="20" xfId="0" applyFont="1" applyFill="1" applyBorder="1" applyAlignment="1" applyProtection="1">
      <alignment/>
      <protection/>
    </xf>
    <xf numFmtId="0" fontId="21" fillId="33" borderId="20" xfId="0" applyFont="1" applyFill="1" applyBorder="1" applyAlignment="1" applyProtection="1">
      <alignment/>
      <protection/>
    </xf>
    <xf numFmtId="0" fontId="23" fillId="33" borderId="21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right"/>
      <protection/>
    </xf>
    <xf numFmtId="0" fontId="21" fillId="33" borderId="21" xfId="0" applyFont="1" applyFill="1" applyBorder="1" applyAlignment="1" applyProtection="1">
      <alignment/>
      <protection/>
    </xf>
    <xf numFmtId="14" fontId="23" fillId="33" borderId="21" xfId="0" applyNumberFormat="1" applyFont="1" applyFill="1" applyBorder="1" applyAlignment="1" applyProtection="1">
      <alignment horizontal="right"/>
      <protection/>
    </xf>
    <xf numFmtId="0" fontId="21" fillId="33" borderId="22" xfId="0" applyFont="1" applyFill="1" applyBorder="1" applyAlignment="1" applyProtection="1">
      <alignment/>
      <protection/>
    </xf>
    <xf numFmtId="0" fontId="21" fillId="33" borderId="23" xfId="0" applyFont="1" applyFill="1" applyBorder="1" applyAlignment="1" applyProtection="1">
      <alignment/>
      <protection/>
    </xf>
    <xf numFmtId="0" fontId="21" fillId="33" borderId="24" xfId="0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center"/>
      <protection/>
    </xf>
    <xf numFmtId="0" fontId="24" fillId="33" borderId="18" xfId="0" applyFont="1" applyFill="1" applyBorder="1" applyAlignment="1" applyProtection="1">
      <alignment/>
      <protection/>
    </xf>
    <xf numFmtId="0" fontId="21" fillId="33" borderId="18" xfId="0" applyFont="1" applyFill="1" applyBorder="1" applyAlignment="1" applyProtection="1">
      <alignment horizontal="center"/>
      <protection/>
    </xf>
    <xf numFmtId="0" fontId="21" fillId="33" borderId="19" xfId="0" applyFont="1" applyFill="1" applyBorder="1" applyAlignment="1" applyProtection="1">
      <alignment horizontal="center"/>
      <protection/>
    </xf>
    <xf numFmtId="0" fontId="21" fillId="33" borderId="25" xfId="0" applyFont="1" applyFill="1" applyBorder="1" applyAlignment="1" applyProtection="1">
      <alignment/>
      <protection/>
    </xf>
    <xf numFmtId="0" fontId="21" fillId="33" borderId="16" xfId="0" applyFont="1" applyFill="1" applyBorder="1" applyAlignment="1" applyProtection="1">
      <alignment/>
      <protection/>
    </xf>
    <xf numFmtId="1" fontId="21" fillId="33" borderId="26" xfId="0" applyNumberFormat="1" applyFont="1" applyFill="1" applyBorder="1" applyAlignment="1" applyProtection="1">
      <alignment horizontal="center"/>
      <protection/>
    </xf>
    <xf numFmtId="0" fontId="21" fillId="33" borderId="27" xfId="0" applyFont="1" applyFill="1" applyBorder="1" applyAlignment="1" applyProtection="1">
      <alignment/>
      <protection/>
    </xf>
    <xf numFmtId="1" fontId="21" fillId="33" borderId="15" xfId="0" applyNumberFormat="1" applyFont="1" applyFill="1" applyBorder="1" applyAlignment="1" applyProtection="1">
      <alignment horizontal="right"/>
      <protection/>
    </xf>
    <xf numFmtId="1" fontId="21" fillId="33" borderId="28" xfId="0" applyNumberFormat="1" applyFont="1" applyFill="1" applyBorder="1" applyAlignment="1" applyProtection="1">
      <alignment horizontal="center"/>
      <protection/>
    </xf>
    <xf numFmtId="0" fontId="21" fillId="33" borderId="29" xfId="0" applyFont="1" applyFill="1" applyBorder="1" applyAlignment="1" applyProtection="1">
      <alignment/>
      <protection/>
    </xf>
    <xf numFmtId="0" fontId="21" fillId="33" borderId="23" xfId="0" applyFont="1" applyFill="1" applyBorder="1" applyAlignment="1" applyProtection="1">
      <alignment horizontal="center"/>
      <protection/>
    </xf>
    <xf numFmtId="0" fontId="21" fillId="33" borderId="30" xfId="0" applyFont="1" applyFill="1" applyBorder="1" applyAlignment="1" applyProtection="1">
      <alignment/>
      <protection/>
    </xf>
    <xf numFmtId="0" fontId="21" fillId="33" borderId="30" xfId="0" applyFont="1" applyFill="1" applyBorder="1" applyAlignment="1" applyProtection="1">
      <alignment horizontal="right"/>
      <protection/>
    </xf>
    <xf numFmtId="1" fontId="23" fillId="33" borderId="31" xfId="0" applyNumberFormat="1" applyFont="1" applyFill="1" applyBorder="1" applyAlignment="1" applyProtection="1">
      <alignment horizontal="center"/>
      <protection/>
    </xf>
    <xf numFmtId="0" fontId="21" fillId="33" borderId="16" xfId="0" applyFont="1" applyFill="1" applyBorder="1" applyAlignment="1" applyProtection="1">
      <alignment horizontal="right"/>
      <protection/>
    </xf>
    <xf numFmtId="0" fontId="21" fillId="33" borderId="32" xfId="0" applyFont="1" applyFill="1" applyBorder="1" applyAlignment="1" applyProtection="1">
      <alignment/>
      <protection/>
    </xf>
    <xf numFmtId="0" fontId="21" fillId="33" borderId="29" xfId="0" applyFont="1" applyFill="1" applyBorder="1" applyAlignment="1" applyProtection="1">
      <alignment horizontal="right"/>
      <protection/>
    </xf>
    <xf numFmtId="1" fontId="21" fillId="33" borderId="29" xfId="0" applyNumberFormat="1" applyFont="1" applyFill="1" applyBorder="1" applyAlignment="1" applyProtection="1">
      <alignment horizontal="right"/>
      <protection/>
    </xf>
    <xf numFmtId="1" fontId="21" fillId="33" borderId="0" xfId="0" applyNumberFormat="1" applyFont="1" applyFill="1" applyBorder="1" applyAlignment="1" applyProtection="1">
      <alignment horizontal="center"/>
      <protection/>
    </xf>
    <xf numFmtId="1" fontId="23" fillId="33" borderId="0" xfId="0" applyNumberFormat="1" applyFont="1" applyFill="1" applyBorder="1" applyAlignment="1" applyProtection="1">
      <alignment horizontal="center"/>
      <protection/>
    </xf>
    <xf numFmtId="0" fontId="23" fillId="33" borderId="18" xfId="0" applyFont="1" applyFill="1" applyBorder="1" applyAlignment="1" applyProtection="1">
      <alignment/>
      <protection/>
    </xf>
    <xf numFmtId="0" fontId="23" fillId="33" borderId="0" xfId="0" applyFont="1" applyFill="1" applyBorder="1" applyAlignment="1" applyProtection="1">
      <alignment horizontal="left"/>
      <protection/>
    </xf>
    <xf numFmtId="0" fontId="23" fillId="33" borderId="0" xfId="0" applyFont="1" applyFill="1" applyBorder="1" applyAlignment="1" applyProtection="1">
      <alignment horizontal="center"/>
      <protection/>
    </xf>
    <xf numFmtId="0" fontId="23" fillId="33" borderId="21" xfId="0" applyFont="1" applyFill="1" applyBorder="1" applyAlignment="1" applyProtection="1">
      <alignment horizontal="center"/>
      <protection/>
    </xf>
    <xf numFmtId="0" fontId="23" fillId="33" borderId="25" xfId="0" applyFont="1" applyFill="1" applyBorder="1" applyAlignment="1" applyProtection="1">
      <alignment/>
      <protection/>
    </xf>
    <xf numFmtId="0" fontId="23" fillId="33" borderId="16" xfId="0" applyFont="1" applyFill="1" applyBorder="1" applyAlignment="1" applyProtection="1">
      <alignment horizontal="center"/>
      <protection/>
    </xf>
    <xf numFmtId="0" fontId="23" fillId="33" borderId="33" xfId="0" applyFont="1" applyFill="1" applyBorder="1" applyAlignment="1" applyProtection="1">
      <alignment horizontal="center"/>
      <protection/>
    </xf>
    <xf numFmtId="0" fontId="23" fillId="33" borderId="34" xfId="0" applyFont="1" applyFill="1" applyBorder="1" applyAlignment="1" applyProtection="1">
      <alignment horizontal="center"/>
      <protection/>
    </xf>
    <xf numFmtId="1" fontId="23" fillId="33" borderId="35" xfId="0" applyNumberFormat="1" applyFont="1" applyFill="1" applyBorder="1" applyAlignment="1" applyProtection="1">
      <alignment horizontal="center"/>
      <protection/>
    </xf>
    <xf numFmtId="191" fontId="23" fillId="33" borderId="16" xfId="0" applyNumberFormat="1" applyFont="1" applyFill="1" applyBorder="1" applyAlignment="1" applyProtection="1">
      <alignment horizontal="center"/>
      <protection/>
    </xf>
    <xf numFmtId="0" fontId="23" fillId="33" borderId="35" xfId="0" applyFont="1" applyFill="1" applyBorder="1" applyAlignment="1" applyProtection="1">
      <alignment horizontal="center"/>
      <protection/>
    </xf>
    <xf numFmtId="176" fontId="23" fillId="33" borderId="26" xfId="0" applyNumberFormat="1" applyFont="1" applyFill="1" applyBorder="1" applyAlignment="1" applyProtection="1">
      <alignment horizontal="center"/>
      <protection/>
    </xf>
    <xf numFmtId="0" fontId="23" fillId="33" borderId="27" xfId="0" applyFont="1" applyFill="1" applyBorder="1" applyAlignment="1" applyProtection="1">
      <alignment/>
      <protection/>
    </xf>
    <xf numFmtId="0" fontId="23" fillId="33" borderId="36" xfId="0" applyFont="1" applyFill="1" applyBorder="1" applyAlignment="1" applyProtection="1">
      <alignment horizontal="center"/>
      <protection/>
    </xf>
    <xf numFmtId="1" fontId="23" fillId="33" borderId="37" xfId="0" applyNumberFormat="1" applyFont="1" applyFill="1" applyBorder="1" applyAlignment="1" applyProtection="1">
      <alignment horizontal="center"/>
      <protection/>
    </xf>
    <xf numFmtId="191" fontId="23" fillId="33" borderId="15" xfId="0" applyNumberFormat="1" applyFont="1" applyFill="1" applyBorder="1" applyAlignment="1" applyProtection="1">
      <alignment horizontal="center"/>
      <protection/>
    </xf>
    <xf numFmtId="0" fontId="23" fillId="33" borderId="37" xfId="0" applyFont="1" applyFill="1" applyBorder="1" applyAlignment="1" applyProtection="1">
      <alignment horizontal="center"/>
      <protection/>
    </xf>
    <xf numFmtId="176" fontId="23" fillId="33" borderId="28" xfId="0" applyNumberFormat="1" applyFont="1" applyFill="1" applyBorder="1" applyAlignment="1" applyProtection="1">
      <alignment horizontal="center"/>
      <protection/>
    </xf>
    <xf numFmtId="0" fontId="23" fillId="33" borderId="22" xfId="0" applyFont="1" applyFill="1" applyBorder="1" applyAlignment="1" applyProtection="1">
      <alignment/>
      <protection/>
    </xf>
    <xf numFmtId="0" fontId="23" fillId="33" borderId="23" xfId="0" applyFont="1" applyFill="1" applyBorder="1" applyAlignment="1" applyProtection="1">
      <alignment/>
      <protection/>
    </xf>
    <xf numFmtId="0" fontId="23" fillId="33" borderId="23" xfId="0" applyFont="1" applyFill="1" applyBorder="1" applyAlignment="1" applyProtection="1">
      <alignment horizontal="center"/>
      <protection/>
    </xf>
    <xf numFmtId="0" fontId="23" fillId="33" borderId="12" xfId="0" applyFont="1" applyFill="1" applyBorder="1" applyAlignment="1" applyProtection="1">
      <alignment/>
      <protection/>
    </xf>
    <xf numFmtId="0" fontId="23" fillId="33" borderId="12" xfId="0" applyFont="1" applyFill="1" applyBorder="1" applyAlignment="1" applyProtection="1">
      <alignment horizontal="center"/>
      <protection/>
    </xf>
    <xf numFmtId="0" fontId="21" fillId="33" borderId="12" xfId="0" applyFont="1" applyFill="1" applyBorder="1" applyAlignment="1" applyProtection="1">
      <alignment/>
      <protection/>
    </xf>
    <xf numFmtId="0" fontId="23" fillId="33" borderId="18" xfId="0" applyFont="1" applyFill="1" applyBorder="1" applyAlignment="1" applyProtection="1">
      <alignment horizontal="center"/>
      <protection/>
    </xf>
    <xf numFmtId="0" fontId="23" fillId="33" borderId="38" xfId="0" applyFont="1" applyFill="1" applyBorder="1" applyAlignment="1" applyProtection="1">
      <alignment horizontal="center"/>
      <protection/>
    </xf>
    <xf numFmtId="0" fontId="23" fillId="33" borderId="39" xfId="0" applyFont="1" applyFill="1" applyBorder="1" applyAlignment="1" applyProtection="1">
      <alignment horizontal="center" wrapText="1"/>
      <protection/>
    </xf>
    <xf numFmtId="0" fontId="23" fillId="33" borderId="40" xfId="0" applyFont="1" applyFill="1" applyBorder="1" applyAlignment="1" applyProtection="1">
      <alignment/>
      <protection/>
    </xf>
    <xf numFmtId="0" fontId="23" fillId="33" borderId="41" xfId="0" applyFont="1" applyFill="1" applyBorder="1" applyAlignment="1" applyProtection="1">
      <alignment/>
      <protection/>
    </xf>
    <xf numFmtId="0" fontId="23" fillId="33" borderId="15" xfId="0" applyFont="1" applyFill="1" applyBorder="1" applyAlignment="1" applyProtection="1">
      <alignment/>
      <protection/>
    </xf>
    <xf numFmtId="0" fontId="23" fillId="33" borderId="42" xfId="0" applyFont="1" applyFill="1" applyBorder="1" applyAlignment="1" applyProtection="1">
      <alignment/>
      <protection/>
    </xf>
    <xf numFmtId="0" fontId="23" fillId="33" borderId="43" xfId="0" applyFont="1" applyFill="1" applyBorder="1" applyAlignment="1" applyProtection="1">
      <alignment horizontal="center"/>
      <protection/>
    </xf>
    <xf numFmtId="9" fontId="23" fillId="33" borderId="37" xfId="0" applyNumberFormat="1" applyFont="1" applyFill="1" applyBorder="1" applyAlignment="1" applyProtection="1">
      <alignment horizontal="center"/>
      <protection/>
    </xf>
    <xf numFmtId="0" fontId="23" fillId="33" borderId="28" xfId="0" applyFont="1" applyFill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 vertical="center"/>
      <protection hidden="1"/>
    </xf>
    <xf numFmtId="0" fontId="52" fillId="33" borderId="0" xfId="0" applyFont="1" applyFill="1" applyBorder="1" applyAlignment="1" applyProtection="1">
      <alignment vertical="center"/>
      <protection/>
    </xf>
    <xf numFmtId="0" fontId="52" fillId="0" borderId="0" xfId="0" applyFont="1" applyBorder="1" applyAlignment="1" applyProtection="1">
      <alignment vertical="center"/>
      <protection/>
    </xf>
    <xf numFmtId="1" fontId="53" fillId="35" borderId="0" xfId="0" applyNumberFormat="1" applyFont="1" applyFill="1" applyBorder="1" applyAlignment="1" applyProtection="1">
      <alignment horizontal="center" vertical="center"/>
      <protection hidden="1"/>
    </xf>
    <xf numFmtId="0" fontId="53" fillId="35" borderId="0" xfId="0" applyFont="1" applyFill="1" applyBorder="1" applyAlignment="1" applyProtection="1">
      <alignment vertical="center"/>
      <protection hidden="1"/>
    </xf>
    <xf numFmtId="14" fontId="52" fillId="34" borderId="44" xfId="0" applyNumberFormat="1" applyFont="1" applyFill="1" applyBorder="1" applyAlignment="1" applyProtection="1">
      <alignment horizontal="left" vertical="center"/>
      <protection locked="0"/>
    </xf>
    <xf numFmtId="0" fontId="52" fillId="34" borderId="44" xfId="0" applyFont="1" applyFill="1" applyBorder="1" applyAlignment="1" applyProtection="1">
      <alignment horizontal="center" vertical="center"/>
      <protection locked="0"/>
    </xf>
    <xf numFmtId="1" fontId="52" fillId="0" borderId="44" xfId="0" applyNumberFormat="1" applyFont="1" applyBorder="1" applyAlignment="1" applyProtection="1">
      <alignment horizontal="center" vertical="center"/>
      <protection/>
    </xf>
    <xf numFmtId="1" fontId="22" fillId="0" borderId="44" xfId="0" applyNumberFormat="1" applyFont="1" applyFill="1" applyBorder="1" applyAlignment="1" applyProtection="1">
      <alignment horizontal="center" vertical="center"/>
      <protection/>
    </xf>
    <xf numFmtId="0" fontId="51" fillId="35" borderId="0" xfId="0" applyFont="1" applyFill="1" applyBorder="1" applyAlignment="1" applyProtection="1">
      <alignment vertical="center"/>
      <protection hidden="1"/>
    </xf>
    <xf numFmtId="1" fontId="51" fillId="33" borderId="0" xfId="0" applyNumberFormat="1" applyFont="1" applyFill="1" applyBorder="1" applyAlignment="1" applyProtection="1">
      <alignment horizontal="center" vertical="center"/>
      <protection hidden="1"/>
    </xf>
    <xf numFmtId="0" fontId="52" fillId="34" borderId="45" xfId="0" applyFont="1" applyFill="1" applyBorder="1" applyAlignment="1" applyProtection="1">
      <alignment horizontal="center" vertical="center"/>
      <protection locked="0"/>
    </xf>
    <xf numFmtId="1" fontId="22" fillId="0" borderId="45" xfId="0" applyNumberFormat="1" applyFont="1" applyFill="1" applyBorder="1" applyAlignment="1" applyProtection="1">
      <alignment horizontal="center" vertical="center"/>
      <protection/>
    </xf>
    <xf numFmtId="1" fontId="52" fillId="0" borderId="0" xfId="0" applyNumberFormat="1" applyFont="1" applyBorder="1" applyAlignment="1" applyProtection="1">
      <alignment horizontal="center" vertical="center"/>
      <protection/>
    </xf>
    <xf numFmtId="0" fontId="51" fillId="33" borderId="0" xfId="0" applyFont="1" applyFill="1" applyBorder="1" applyAlignment="1" applyProtection="1">
      <alignment horizontal="center" vertical="center"/>
      <protection hidden="1"/>
    </xf>
    <xf numFmtId="1" fontId="52" fillId="34" borderId="44" xfId="0" applyNumberFormat="1" applyFont="1" applyFill="1" applyBorder="1" applyAlignment="1" applyProtection="1">
      <alignment horizontal="center" vertical="center"/>
      <protection locked="0"/>
    </xf>
    <xf numFmtId="0" fontId="52" fillId="34" borderId="46" xfId="0" applyFont="1" applyFill="1" applyBorder="1" applyAlignment="1" applyProtection="1">
      <alignment horizontal="center" vertical="center"/>
      <protection locked="0"/>
    </xf>
    <xf numFmtId="1" fontId="52" fillId="0" borderId="46" xfId="0" applyNumberFormat="1" applyFont="1" applyBorder="1" applyAlignment="1" applyProtection="1">
      <alignment horizontal="center" vertical="center"/>
      <protection/>
    </xf>
    <xf numFmtId="1" fontId="52" fillId="34" borderId="46" xfId="0" applyNumberFormat="1" applyFont="1" applyFill="1" applyBorder="1" applyAlignment="1" applyProtection="1">
      <alignment horizontal="center" vertical="center"/>
      <protection locked="0"/>
    </xf>
    <xf numFmtId="0" fontId="52" fillId="0" borderId="47" xfId="0" applyFont="1" applyBorder="1" applyAlignment="1" applyProtection="1">
      <alignment horizontal="center" vertical="center"/>
      <protection/>
    </xf>
    <xf numFmtId="0" fontId="52" fillId="0" borderId="48" xfId="0" applyFont="1" applyBorder="1" applyAlignment="1" applyProtection="1">
      <alignment horizontal="center" vertical="center" wrapText="1"/>
      <protection/>
    </xf>
    <xf numFmtId="0" fontId="52" fillId="0" borderId="43" xfId="0" applyFont="1" applyBorder="1" applyAlignment="1" applyProtection="1">
      <alignment horizontal="center" vertical="center" wrapText="1"/>
      <protection/>
    </xf>
    <xf numFmtId="0" fontId="52" fillId="0" borderId="37" xfId="0" applyFont="1" applyBorder="1" applyAlignment="1" applyProtection="1">
      <alignment horizontal="center" vertical="center" wrapText="1"/>
      <protection/>
    </xf>
    <xf numFmtId="1" fontId="52" fillId="0" borderId="37" xfId="0" applyNumberFormat="1" applyFont="1" applyBorder="1" applyAlignment="1" applyProtection="1">
      <alignment horizontal="center" vertical="center"/>
      <protection/>
    </xf>
    <xf numFmtId="1" fontId="52" fillId="0" borderId="28" xfId="0" applyNumberFormat="1" applyFont="1" applyBorder="1" applyAlignment="1" applyProtection="1">
      <alignment horizontal="center" vertical="center" wrapText="1"/>
      <protection/>
    </xf>
    <xf numFmtId="0" fontId="52" fillId="0" borderId="44" xfId="0" applyFont="1" applyBorder="1" applyAlignment="1" applyProtection="1">
      <alignment horizontal="center" vertical="center" wrapText="1"/>
      <protection/>
    </xf>
    <xf numFmtId="1" fontId="52" fillId="0" borderId="44" xfId="0" applyNumberFormat="1" applyFont="1" applyBorder="1" applyAlignment="1" applyProtection="1">
      <alignment horizontal="center" vertical="center" wrapText="1"/>
      <protection/>
    </xf>
    <xf numFmtId="0" fontId="54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 horizontal="center"/>
      <protection/>
    </xf>
    <xf numFmtId="0" fontId="51" fillId="33" borderId="0" xfId="0" applyFont="1" applyFill="1" applyBorder="1" applyAlignment="1" applyProtection="1">
      <alignment/>
      <protection hidden="1"/>
    </xf>
    <xf numFmtId="0" fontId="22" fillId="33" borderId="0" xfId="0" applyFont="1" applyFill="1" applyBorder="1" applyAlignment="1" applyProtection="1">
      <alignment/>
      <protection/>
    </xf>
    <xf numFmtId="1" fontId="23" fillId="33" borderId="49" xfId="0" applyNumberFormat="1" applyFont="1" applyFill="1" applyBorder="1" applyAlignment="1" applyProtection="1">
      <alignment horizontal="center"/>
      <protection/>
    </xf>
    <xf numFmtId="0" fontId="23" fillId="33" borderId="50" xfId="0" applyFont="1" applyFill="1" applyBorder="1" applyAlignment="1" applyProtection="1">
      <alignment/>
      <protection/>
    </xf>
    <xf numFmtId="0" fontId="23" fillId="33" borderId="47" xfId="0" applyFont="1" applyFill="1" applyBorder="1" applyAlignment="1" applyProtection="1">
      <alignment/>
      <protection/>
    </xf>
    <xf numFmtId="0" fontId="23" fillId="33" borderId="47" xfId="0" applyFont="1" applyFill="1" applyBorder="1" applyAlignment="1" applyProtection="1">
      <alignment horizontal="right"/>
      <protection/>
    </xf>
    <xf numFmtId="0" fontId="23" fillId="33" borderId="48" xfId="0" applyFont="1" applyFill="1" applyBorder="1" applyAlignment="1" applyProtection="1">
      <alignment horizontal="right"/>
      <protection/>
    </xf>
    <xf numFmtId="1" fontId="21" fillId="33" borderId="23" xfId="0" applyNumberFormat="1" applyFont="1" applyFill="1" applyBorder="1" applyAlignment="1" applyProtection="1">
      <alignment horizontal="right"/>
      <protection/>
    </xf>
    <xf numFmtId="1" fontId="21" fillId="33" borderId="24" xfId="0" applyNumberFormat="1" applyFont="1" applyFill="1" applyBorder="1" applyAlignment="1" applyProtection="1">
      <alignment horizontal="center"/>
      <protection/>
    </xf>
    <xf numFmtId="0" fontId="52" fillId="34" borderId="44" xfId="0" applyFont="1" applyFill="1" applyBorder="1" applyAlignment="1" applyProtection="1">
      <alignment horizontal="left" vertical="center"/>
      <protection locked="0"/>
    </xf>
    <xf numFmtId="0" fontId="52" fillId="0" borderId="0" xfId="0" applyFont="1" applyBorder="1" applyAlignment="1" applyProtection="1">
      <alignment horizontal="center" vertical="center"/>
      <protection/>
    </xf>
    <xf numFmtId="0" fontId="52" fillId="34" borderId="46" xfId="0" applyFont="1" applyFill="1" applyBorder="1" applyAlignment="1" applyProtection="1">
      <alignment horizontal="left" vertical="center"/>
      <protection locked="0"/>
    </xf>
    <xf numFmtId="0" fontId="52" fillId="33" borderId="17" xfId="0" applyFont="1" applyFill="1" applyBorder="1" applyAlignment="1" applyProtection="1">
      <alignment vertical="center"/>
      <protection/>
    </xf>
    <xf numFmtId="0" fontId="52" fillId="33" borderId="18" xfId="0" applyFont="1" applyFill="1" applyBorder="1" applyAlignment="1" applyProtection="1">
      <alignment vertical="center"/>
      <protection/>
    </xf>
    <xf numFmtId="0" fontId="52" fillId="33" borderId="18" xfId="0" applyFont="1" applyFill="1" applyBorder="1" applyAlignment="1" applyProtection="1">
      <alignment horizontal="center" vertical="center"/>
      <protection/>
    </xf>
    <xf numFmtId="0" fontId="52" fillId="33" borderId="30" xfId="0" applyFont="1" applyFill="1" applyBorder="1" applyAlignment="1" applyProtection="1">
      <alignment vertical="center"/>
      <protection/>
    </xf>
    <xf numFmtId="0" fontId="52" fillId="33" borderId="30" xfId="0" applyFont="1" applyFill="1" applyBorder="1" applyAlignment="1" applyProtection="1">
      <alignment horizontal="right" vertical="center"/>
      <protection/>
    </xf>
    <xf numFmtId="0" fontId="54" fillId="33" borderId="20" xfId="0" applyFont="1" applyFill="1" applyBorder="1" applyAlignment="1" applyProtection="1">
      <alignment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47" xfId="0" applyFont="1" applyFill="1" applyBorder="1" applyAlignment="1" applyProtection="1">
      <alignment vertical="center"/>
      <protection/>
    </xf>
    <xf numFmtId="0" fontId="52" fillId="33" borderId="47" xfId="0" applyFont="1" applyFill="1" applyBorder="1" applyAlignment="1" applyProtection="1">
      <alignment horizontal="right" vertical="center"/>
      <protection/>
    </xf>
    <xf numFmtId="0" fontId="54" fillId="33" borderId="22" xfId="0" applyFont="1" applyFill="1" applyBorder="1" applyAlignment="1" applyProtection="1">
      <alignment vertical="center"/>
      <protection/>
    </xf>
    <xf numFmtId="0" fontId="52" fillId="33" borderId="23" xfId="0" applyFont="1" applyFill="1" applyBorder="1" applyAlignment="1" applyProtection="1">
      <alignment vertical="center"/>
      <protection/>
    </xf>
    <xf numFmtId="0" fontId="52" fillId="33" borderId="23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vertical="center"/>
      <protection/>
    </xf>
    <xf numFmtId="0" fontId="52" fillId="33" borderId="12" xfId="0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right" vertical="center"/>
      <protection/>
    </xf>
    <xf numFmtId="0" fontId="55" fillId="33" borderId="51" xfId="0" applyFont="1" applyFill="1" applyBorder="1" applyAlignment="1" applyProtection="1">
      <alignment vertical="center"/>
      <protection/>
    </xf>
    <xf numFmtId="1" fontId="53" fillId="33" borderId="51" xfId="0" applyNumberFormat="1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3" borderId="52" xfId="0" applyFont="1" applyFill="1" applyBorder="1" applyAlignment="1" applyProtection="1">
      <alignment horizontal="center" vertical="center" wrapText="1"/>
      <protection/>
    </xf>
    <xf numFmtId="1" fontId="52" fillId="33" borderId="52" xfId="0" applyNumberFormat="1" applyFont="1" applyFill="1" applyBorder="1" applyAlignment="1" applyProtection="1">
      <alignment horizontal="center" vertical="center"/>
      <protection/>
    </xf>
    <xf numFmtId="0" fontId="52" fillId="33" borderId="52" xfId="0" applyFont="1" applyFill="1" applyBorder="1" applyAlignment="1" applyProtection="1">
      <alignment horizontal="center" vertical="center"/>
      <protection/>
    </xf>
    <xf numFmtId="0" fontId="55" fillId="33" borderId="30" xfId="0" applyFont="1" applyFill="1" applyBorder="1" applyAlignment="1" applyProtection="1">
      <alignment vertical="center"/>
      <protection/>
    </xf>
    <xf numFmtId="0" fontId="52" fillId="33" borderId="30" xfId="0" applyFont="1" applyFill="1" applyBorder="1" applyAlignment="1" applyProtection="1">
      <alignment horizontal="center" vertical="center"/>
      <protection/>
    </xf>
    <xf numFmtId="1" fontId="53" fillId="33" borderId="31" xfId="0" applyNumberFormat="1" applyFont="1" applyFill="1" applyBorder="1" applyAlignment="1" applyProtection="1">
      <alignment horizontal="center" vertical="center"/>
      <protection/>
    </xf>
    <xf numFmtId="1" fontId="52" fillId="33" borderId="0" xfId="0" applyNumberFormat="1" applyFont="1" applyFill="1" applyBorder="1" applyAlignment="1" applyProtection="1">
      <alignment horizontal="center" vertical="center"/>
      <protection/>
    </xf>
    <xf numFmtId="0" fontId="52" fillId="33" borderId="53" xfId="0" applyFont="1" applyFill="1" applyBorder="1" applyAlignment="1" applyProtection="1">
      <alignment horizontal="center" vertical="center" wrapText="1"/>
      <protection/>
    </xf>
    <xf numFmtId="1" fontId="52" fillId="33" borderId="53" xfId="0" applyNumberFormat="1" applyFont="1" applyFill="1" applyBorder="1" applyAlignment="1" applyProtection="1">
      <alignment horizontal="center" vertical="center"/>
      <protection/>
    </xf>
    <xf numFmtId="1" fontId="52" fillId="33" borderId="53" xfId="0" applyNumberFormat="1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 applyProtection="1">
      <alignment horizontal="center" vertical="center" wrapText="1"/>
      <protection/>
    </xf>
    <xf numFmtId="1" fontId="22" fillId="33" borderId="0" xfId="0" applyNumberFormat="1" applyFont="1" applyFill="1" applyBorder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54" fillId="33" borderId="18" xfId="0" applyFont="1" applyFill="1" applyBorder="1" applyAlignment="1" applyProtection="1">
      <alignment horizontal="center" vertical="center"/>
      <protection/>
    </xf>
    <xf numFmtId="0" fontId="54" fillId="33" borderId="19" xfId="0" applyFont="1" applyFill="1" applyBorder="1" applyAlignment="1" applyProtection="1">
      <alignment horizontal="center" vertical="center"/>
      <protection/>
    </xf>
    <xf numFmtId="0" fontId="54" fillId="33" borderId="21" xfId="0" applyFont="1" applyFill="1" applyBorder="1" applyAlignment="1" applyProtection="1">
      <alignment horizontal="center" vertical="center"/>
      <protection/>
    </xf>
    <xf numFmtId="0" fontId="52" fillId="33" borderId="31" xfId="0" applyFont="1" applyFill="1" applyBorder="1" applyAlignment="1" applyProtection="1">
      <alignment vertical="center"/>
      <protection/>
    </xf>
    <xf numFmtId="1" fontId="52" fillId="33" borderId="54" xfId="0" applyNumberFormat="1" applyFont="1" applyFill="1" applyBorder="1" applyAlignment="1" applyProtection="1">
      <alignment horizontal="center" vertical="center" wrapText="1"/>
      <protection/>
    </xf>
    <xf numFmtId="0" fontId="52" fillId="33" borderId="54" xfId="0" applyFont="1" applyFill="1" applyBorder="1" applyAlignment="1" applyProtection="1">
      <alignment vertical="center"/>
      <protection/>
    </xf>
    <xf numFmtId="0" fontId="52" fillId="33" borderId="55" xfId="0" applyFont="1" applyFill="1" applyBorder="1" applyAlignment="1" applyProtection="1">
      <alignment vertical="center"/>
      <protection/>
    </xf>
    <xf numFmtId="1" fontId="52" fillId="33" borderId="44" xfId="0" applyNumberFormat="1" applyFont="1" applyFill="1" applyBorder="1" applyAlignment="1" applyProtection="1">
      <alignment horizontal="center" vertical="center"/>
      <protection/>
    </xf>
    <xf numFmtId="0" fontId="52" fillId="33" borderId="44" xfId="0" applyFont="1" applyFill="1" applyBorder="1" applyAlignment="1" applyProtection="1">
      <alignment horizontal="left" vertical="center"/>
      <protection/>
    </xf>
    <xf numFmtId="0" fontId="52" fillId="33" borderId="49" xfId="0" applyFont="1" applyFill="1" applyBorder="1" applyAlignment="1" applyProtection="1">
      <alignment vertical="center"/>
      <protection/>
    </xf>
    <xf numFmtId="1" fontId="52" fillId="33" borderId="46" xfId="0" applyNumberFormat="1" applyFont="1" applyFill="1" applyBorder="1" applyAlignment="1" applyProtection="1">
      <alignment horizontal="center" vertical="center"/>
      <protection/>
    </xf>
    <xf numFmtId="1" fontId="52" fillId="33" borderId="46" xfId="0" applyNumberFormat="1" applyFont="1" applyFill="1" applyBorder="1" applyAlignment="1" applyProtection="1">
      <alignment horizontal="left" vertical="center"/>
      <protection/>
    </xf>
    <xf numFmtId="0" fontId="55" fillId="33" borderId="17" xfId="0" applyFont="1" applyFill="1" applyBorder="1" applyAlignment="1" applyProtection="1">
      <alignment vertical="center"/>
      <protection/>
    </xf>
    <xf numFmtId="0" fontId="55" fillId="33" borderId="20" xfId="0" applyFont="1" applyFill="1" applyBorder="1" applyAlignment="1" applyProtection="1">
      <alignment vertical="center"/>
      <protection/>
    </xf>
    <xf numFmtId="0" fontId="54" fillId="33" borderId="30" xfId="0" applyFont="1" applyFill="1" applyBorder="1" applyAlignment="1" applyProtection="1">
      <alignment horizontal="left" vertical="center"/>
      <protection/>
    </xf>
    <xf numFmtId="0" fontId="54" fillId="33" borderId="31" xfId="0" applyFont="1" applyFill="1" applyBorder="1" applyAlignment="1" applyProtection="1">
      <alignment horizontal="center" vertical="center"/>
      <protection/>
    </xf>
    <xf numFmtId="0" fontId="52" fillId="33" borderId="54" xfId="0" applyFont="1" applyFill="1" applyBorder="1" applyAlignment="1" applyProtection="1">
      <alignment horizontal="center" vertical="center" wrapText="1"/>
      <protection/>
    </xf>
    <xf numFmtId="0" fontId="54" fillId="33" borderId="54" xfId="0" applyFont="1" applyFill="1" applyBorder="1" applyAlignment="1" applyProtection="1">
      <alignment horizontal="left" vertical="center"/>
      <protection/>
    </xf>
    <xf numFmtId="0" fontId="54" fillId="33" borderId="50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horizontal="left" vertical="center"/>
      <protection/>
    </xf>
    <xf numFmtId="0" fontId="52" fillId="33" borderId="55" xfId="0" applyFont="1" applyFill="1" applyBorder="1" applyAlignment="1" applyProtection="1">
      <alignment horizontal="center" vertical="center"/>
      <protection/>
    </xf>
    <xf numFmtId="1" fontId="52" fillId="33" borderId="44" xfId="0" applyNumberFormat="1" applyFont="1" applyFill="1" applyBorder="1" applyAlignment="1" applyProtection="1">
      <alignment vertical="center"/>
      <protection/>
    </xf>
    <xf numFmtId="0" fontId="52" fillId="33" borderId="27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vertical="center"/>
      <protection/>
    </xf>
    <xf numFmtId="0" fontId="52" fillId="33" borderId="44" xfId="0" applyFont="1" applyFill="1" applyBorder="1" applyAlignment="1" applyProtection="1">
      <alignment vertical="center"/>
      <protection/>
    </xf>
    <xf numFmtId="0" fontId="52" fillId="33" borderId="29" xfId="0" applyFont="1" applyFill="1" applyBorder="1" applyAlignment="1" applyProtection="1">
      <alignment horizontal="left" vertical="center"/>
      <protection/>
    </xf>
    <xf numFmtId="0" fontId="52" fillId="33" borderId="49" xfId="0" applyFont="1" applyFill="1" applyBorder="1" applyAlignment="1" applyProtection="1">
      <alignment horizontal="center" vertical="center"/>
      <protection/>
    </xf>
    <xf numFmtId="0" fontId="52" fillId="33" borderId="46" xfId="0" applyFont="1" applyFill="1" applyBorder="1" applyAlignment="1" applyProtection="1">
      <alignment horizontal="center" vertical="center"/>
      <protection/>
    </xf>
    <xf numFmtId="0" fontId="52" fillId="33" borderId="46" xfId="0" applyFont="1" applyFill="1" applyBorder="1" applyAlignment="1" applyProtection="1">
      <alignment vertical="center"/>
      <protection/>
    </xf>
    <xf numFmtId="0" fontId="52" fillId="33" borderId="46" xfId="0" applyFont="1" applyFill="1" applyBorder="1" applyAlignment="1" applyProtection="1">
      <alignment horizontal="left" vertical="center"/>
      <protection/>
    </xf>
    <xf numFmtId="0" fontId="52" fillId="33" borderId="32" xfId="0" applyFont="1" applyFill="1" applyBorder="1" applyAlignment="1" applyProtection="1">
      <alignment vertical="center"/>
      <protection/>
    </xf>
    <xf numFmtId="0" fontId="52" fillId="33" borderId="29" xfId="0" applyFont="1" applyFill="1" applyBorder="1" applyAlignment="1" applyProtection="1">
      <alignment vertical="center"/>
      <protection/>
    </xf>
    <xf numFmtId="0" fontId="55" fillId="33" borderId="54" xfId="0" applyFont="1" applyFill="1" applyBorder="1" applyAlignment="1" applyProtection="1">
      <alignment vertical="center"/>
      <protection/>
    </xf>
    <xf numFmtId="0" fontId="52" fillId="33" borderId="50" xfId="0" applyFont="1" applyFill="1" applyBorder="1" applyAlignment="1" applyProtection="1">
      <alignment vertical="center"/>
      <protection/>
    </xf>
    <xf numFmtId="0" fontId="52" fillId="33" borderId="15" xfId="0" applyFont="1" applyFill="1" applyBorder="1" applyAlignment="1" applyProtection="1">
      <alignment horizontal="center" vertical="center"/>
      <protection/>
    </xf>
    <xf numFmtId="0" fontId="52" fillId="33" borderId="44" xfId="0" applyFont="1" applyFill="1" applyBorder="1" applyAlignment="1" applyProtection="1">
      <alignment horizontal="center" vertical="center" wrapText="1"/>
      <protection/>
    </xf>
    <xf numFmtId="1" fontId="52" fillId="33" borderId="44" xfId="0" applyNumberFormat="1" applyFont="1" applyFill="1" applyBorder="1" applyAlignment="1" applyProtection="1">
      <alignment horizontal="center" vertical="center" wrapText="1"/>
      <protection/>
    </xf>
    <xf numFmtId="0" fontId="52" fillId="33" borderId="0" xfId="0" applyFont="1" applyFill="1" applyBorder="1" applyAlignment="1" applyProtection="1">
      <alignment horizontal="left" vertical="center"/>
      <protection/>
    </xf>
    <xf numFmtId="0" fontId="55" fillId="33" borderId="50" xfId="0" applyFont="1" applyFill="1" applyBorder="1" applyAlignment="1" applyProtection="1">
      <alignment vertical="center"/>
      <protection/>
    </xf>
    <xf numFmtId="1" fontId="52" fillId="33" borderId="30" xfId="0" applyNumberFormat="1" applyFont="1" applyFill="1" applyBorder="1" applyAlignment="1" applyProtection="1">
      <alignment vertical="center"/>
      <protection/>
    </xf>
    <xf numFmtId="0" fontId="53" fillId="33" borderId="31" xfId="0" applyFont="1" applyFill="1" applyBorder="1" applyAlignment="1" applyProtection="1">
      <alignment horizontal="center" vertical="center"/>
      <protection/>
    </xf>
    <xf numFmtId="0" fontId="55" fillId="33" borderId="56" xfId="0" applyFont="1" applyFill="1" applyBorder="1" applyAlignment="1" applyProtection="1">
      <alignment vertical="center"/>
      <protection/>
    </xf>
    <xf numFmtId="0" fontId="52" fillId="33" borderId="57" xfId="0" applyFont="1" applyFill="1" applyBorder="1" applyAlignment="1" applyProtection="1">
      <alignment vertical="center"/>
      <protection/>
    </xf>
    <xf numFmtId="0" fontId="52" fillId="33" borderId="58" xfId="0" applyFont="1" applyFill="1" applyBorder="1" applyAlignment="1" applyProtection="1">
      <alignment vertical="center"/>
      <protection/>
    </xf>
    <xf numFmtId="0" fontId="52" fillId="33" borderId="59" xfId="0" applyFont="1" applyFill="1" applyBorder="1" applyAlignment="1" applyProtection="1">
      <alignment vertical="center"/>
      <protection/>
    </xf>
    <xf numFmtId="1" fontId="52" fillId="33" borderId="59" xfId="0" applyNumberFormat="1" applyFont="1" applyFill="1" applyBorder="1" applyAlignment="1" applyProtection="1">
      <alignment vertical="center"/>
      <protection/>
    </xf>
    <xf numFmtId="0" fontId="53" fillId="33" borderId="60" xfId="0" applyFont="1" applyFill="1" applyBorder="1" applyAlignment="1" applyProtection="1">
      <alignment horizontal="center" vertical="center"/>
      <protection/>
    </xf>
    <xf numFmtId="0" fontId="52" fillId="33" borderId="55" xfId="0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/>
      <protection/>
    </xf>
    <xf numFmtId="0" fontId="22" fillId="0" borderId="18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 horizontal="center"/>
      <protection/>
    </xf>
    <xf numFmtId="0" fontId="22" fillId="0" borderId="30" xfId="0" applyFont="1" applyBorder="1" applyAlignment="1" applyProtection="1">
      <alignment horizontal="center"/>
      <protection/>
    </xf>
    <xf numFmtId="2" fontId="22" fillId="0" borderId="30" xfId="0" applyNumberFormat="1" applyFont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22" fillId="0" borderId="15" xfId="0" applyFont="1" applyBorder="1" applyAlignment="1" applyProtection="1">
      <alignment horizontal="center"/>
      <protection/>
    </xf>
    <xf numFmtId="2" fontId="22" fillId="0" borderId="15" xfId="0" applyNumberFormat="1" applyFont="1" applyBorder="1" applyAlignment="1" applyProtection="1">
      <alignment horizontal="right"/>
      <protection/>
    </xf>
    <xf numFmtId="0" fontId="31" fillId="0" borderId="2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left"/>
      <protection/>
    </xf>
    <xf numFmtId="0" fontId="22" fillId="0" borderId="47" xfId="0" applyFont="1" applyBorder="1" applyAlignment="1" applyProtection="1">
      <alignment horizontal="center"/>
      <protection/>
    </xf>
    <xf numFmtId="2" fontId="22" fillId="0" borderId="47" xfId="0" applyNumberFormat="1" applyFont="1" applyBorder="1" applyAlignment="1" applyProtection="1">
      <alignment horizontal="right"/>
      <protection/>
    </xf>
    <xf numFmtId="0" fontId="31" fillId="0" borderId="22" xfId="0" applyFont="1" applyBorder="1" applyAlignment="1" applyProtection="1">
      <alignment horizontal="left"/>
      <protection/>
    </xf>
    <xf numFmtId="0" fontId="31" fillId="0" borderId="23" xfId="0" applyFont="1" applyBorder="1" applyAlignment="1" applyProtection="1">
      <alignment horizontal="left"/>
      <protection/>
    </xf>
    <xf numFmtId="0" fontId="22" fillId="0" borderId="23" xfId="0" applyFont="1" applyBorder="1" applyAlignment="1" applyProtection="1">
      <alignment/>
      <protection/>
    </xf>
    <xf numFmtId="0" fontId="22" fillId="0" borderId="23" xfId="0" applyFont="1" applyBorder="1" applyAlignment="1" applyProtection="1">
      <alignment horizontal="center"/>
      <protection/>
    </xf>
    <xf numFmtId="0" fontId="22" fillId="0" borderId="29" xfId="0" applyFont="1" applyBorder="1" applyAlignment="1" applyProtection="1">
      <alignment horizontal="center"/>
      <protection/>
    </xf>
    <xf numFmtId="2" fontId="22" fillId="0" borderId="29" xfId="0" applyNumberFormat="1" applyFont="1" applyBorder="1" applyAlignment="1" applyProtection="1">
      <alignment horizontal="right"/>
      <protection/>
    </xf>
    <xf numFmtId="0" fontId="22" fillId="0" borderId="12" xfId="0" applyFont="1" applyBorder="1" applyAlignment="1" applyProtection="1">
      <alignment horizontal="center"/>
      <protection/>
    </xf>
    <xf numFmtId="14" fontId="22" fillId="0" borderId="12" xfId="0" applyNumberFormat="1" applyFont="1" applyFill="1" applyBorder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53" fillId="0" borderId="0" xfId="0" applyFont="1" applyAlignment="1" applyProtection="1">
      <alignment textRotation="90" wrapText="1"/>
      <protection/>
    </xf>
    <xf numFmtId="1" fontId="22" fillId="0" borderId="16" xfId="0" applyNumberFormat="1" applyFont="1" applyFill="1" applyBorder="1" applyAlignment="1" applyProtection="1">
      <alignment vertical="center"/>
      <protection/>
    </xf>
    <xf numFmtId="178" fontId="22" fillId="0" borderId="33" xfId="0" applyNumberFormat="1" applyFont="1" applyFill="1" applyBorder="1" applyAlignment="1" applyProtection="1">
      <alignment horizontal="center" vertical="center" wrapText="1"/>
      <protection/>
    </xf>
    <xf numFmtId="0" fontId="22" fillId="0" borderId="53" xfId="0" applyFont="1" applyFill="1" applyBorder="1" applyAlignment="1" applyProtection="1">
      <alignment horizontal="right"/>
      <protection/>
    </xf>
    <xf numFmtId="0" fontId="31" fillId="34" borderId="53" xfId="0" applyFont="1" applyFill="1" applyBorder="1" applyAlignment="1" applyProtection="1">
      <alignment horizontal="center"/>
      <protection locked="0"/>
    </xf>
    <xf numFmtId="0" fontId="22" fillId="0" borderId="53" xfId="0" applyFont="1" applyFill="1" applyBorder="1" applyAlignment="1" applyProtection="1">
      <alignment horizontal="center"/>
      <protection/>
    </xf>
    <xf numFmtId="2" fontId="22" fillId="0" borderId="53" xfId="0" applyNumberFormat="1" applyFont="1" applyFill="1" applyBorder="1" applyAlignment="1" applyProtection="1">
      <alignment horizontal="center"/>
      <protection/>
    </xf>
    <xf numFmtId="1" fontId="22" fillId="0" borderId="53" xfId="0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53" fillId="0" borderId="0" xfId="0" applyFont="1" applyFill="1" applyAlignment="1" applyProtection="1">
      <alignment/>
      <protection/>
    </xf>
    <xf numFmtId="1" fontId="22" fillId="0" borderId="15" xfId="0" applyNumberFormat="1" applyFont="1" applyFill="1" applyBorder="1" applyAlignment="1" applyProtection="1">
      <alignment vertical="center"/>
      <protection/>
    </xf>
    <xf numFmtId="178" fontId="22" fillId="0" borderId="55" xfId="0" applyNumberFormat="1" applyFont="1" applyFill="1" applyBorder="1" applyAlignment="1" applyProtection="1">
      <alignment horizontal="right" vertical="center" wrapText="1"/>
      <protection/>
    </xf>
    <xf numFmtId="0" fontId="22" fillId="0" borderId="44" xfId="0" applyFont="1" applyFill="1" applyBorder="1" applyAlignment="1" applyProtection="1">
      <alignment horizontal="right"/>
      <protection/>
    </xf>
    <xf numFmtId="0" fontId="22" fillId="0" borderId="44" xfId="0" applyFont="1" applyFill="1" applyBorder="1" applyAlignment="1" applyProtection="1">
      <alignment horizontal="center"/>
      <protection/>
    </xf>
    <xf numFmtId="0" fontId="31" fillId="34" borderId="44" xfId="0" applyFont="1" applyFill="1" applyBorder="1" applyAlignment="1" applyProtection="1">
      <alignment horizontal="center"/>
      <protection locked="0"/>
    </xf>
    <xf numFmtId="2" fontId="22" fillId="0" borderId="44" xfId="0" applyNumberFormat="1" applyFont="1" applyFill="1" applyBorder="1" applyAlignment="1" applyProtection="1">
      <alignment horizontal="center"/>
      <protection/>
    </xf>
    <xf numFmtId="1" fontId="22" fillId="0" borderId="44" xfId="0" applyNumberFormat="1" applyFont="1" applyFill="1" applyBorder="1" applyAlignment="1" applyProtection="1">
      <alignment horizontal="center"/>
      <protection/>
    </xf>
    <xf numFmtId="2" fontId="22" fillId="36" borderId="44" xfId="0" applyNumberFormat="1" applyFont="1" applyFill="1" applyBorder="1" applyAlignment="1" applyProtection="1">
      <alignment horizontal="center"/>
      <protection/>
    </xf>
    <xf numFmtId="1" fontId="22" fillId="36" borderId="44" xfId="0" applyNumberFormat="1" applyFont="1" applyFill="1" applyBorder="1" applyAlignment="1" applyProtection="1">
      <alignment horizontal="center"/>
      <protection/>
    </xf>
    <xf numFmtId="0" fontId="31" fillId="0" borderId="44" xfId="0" applyFont="1" applyFill="1" applyBorder="1" applyAlignment="1" applyProtection="1">
      <alignment horizontal="center"/>
      <protection/>
    </xf>
    <xf numFmtId="2" fontId="22" fillId="0" borderId="55" xfId="0" applyNumberFormat="1" applyFont="1" applyBorder="1" applyAlignment="1" applyProtection="1">
      <alignment vertical="center"/>
      <protection/>
    </xf>
    <xf numFmtId="0" fontId="22" fillId="0" borderId="44" xfId="0" applyFont="1" applyBorder="1" applyAlignment="1" applyProtection="1">
      <alignment horizontal="right"/>
      <protection/>
    </xf>
    <xf numFmtId="9" fontId="31" fillId="34" borderId="53" xfId="0" applyNumberFormat="1" applyFont="1" applyFill="1" applyBorder="1" applyAlignment="1" applyProtection="1">
      <alignment horizontal="center"/>
      <protection locked="0"/>
    </xf>
    <xf numFmtId="0" fontId="22" fillId="37" borderId="29" xfId="0" applyFont="1" applyFill="1" applyBorder="1" applyAlignment="1" applyProtection="1">
      <alignment horizontal="center"/>
      <protection/>
    </xf>
    <xf numFmtId="2" fontId="31" fillId="36" borderId="29" xfId="0" applyNumberFormat="1" applyFont="1" applyFill="1" applyBorder="1" applyAlignment="1" applyProtection="1">
      <alignment horizontal="center"/>
      <protection/>
    </xf>
    <xf numFmtId="2" fontId="22" fillId="36" borderId="49" xfId="0" applyNumberFormat="1" applyFont="1" applyFill="1" applyBorder="1" applyAlignment="1" applyProtection="1">
      <alignment horizontal="center"/>
      <protection/>
    </xf>
    <xf numFmtId="2" fontId="31" fillId="36" borderId="46" xfId="0" applyNumberFormat="1" applyFont="1" applyFill="1" applyBorder="1" applyAlignment="1" applyProtection="1">
      <alignment horizontal="center"/>
      <protection/>
    </xf>
    <xf numFmtId="1" fontId="31" fillId="36" borderId="46" xfId="0" applyNumberFormat="1" applyFont="1" applyFill="1" applyBorder="1" applyAlignment="1" applyProtection="1">
      <alignment horizont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2" fontId="22" fillId="0" borderId="12" xfId="0" applyNumberFormat="1" applyFont="1" applyBorder="1" applyAlignment="1" applyProtection="1">
      <alignment/>
      <protection/>
    </xf>
    <xf numFmtId="0" fontId="22" fillId="0" borderId="30" xfId="0" applyFont="1" applyBorder="1" applyAlignment="1" applyProtection="1">
      <alignment horizontal="left" wrapText="1"/>
      <protection/>
    </xf>
    <xf numFmtId="2" fontId="22" fillId="0" borderId="30" xfId="0" applyNumberFormat="1" applyFont="1" applyBorder="1" applyAlignment="1" applyProtection="1">
      <alignment vertical="center"/>
      <protection/>
    </xf>
    <xf numFmtId="0" fontId="22" fillId="0" borderId="58" xfId="0" applyFont="1" applyBorder="1" applyAlignment="1" applyProtection="1">
      <alignment horizontal="right"/>
      <protection/>
    </xf>
    <xf numFmtId="0" fontId="22" fillId="0" borderId="59" xfId="0" applyFont="1" applyBorder="1" applyAlignment="1" applyProtection="1">
      <alignment horizontal="center"/>
      <protection/>
    </xf>
    <xf numFmtId="1" fontId="31" fillId="34" borderId="59" xfId="0" applyNumberFormat="1" applyFont="1" applyFill="1" applyBorder="1" applyAlignment="1" applyProtection="1">
      <alignment horizontal="center"/>
      <protection locked="0"/>
    </xf>
    <xf numFmtId="0" fontId="31" fillId="34" borderId="59" xfId="0" applyFont="1" applyFill="1" applyBorder="1" applyAlignment="1" applyProtection="1">
      <alignment horizontal="center"/>
      <protection locked="0"/>
    </xf>
    <xf numFmtId="2" fontId="22" fillId="36" borderId="59" xfId="0" applyNumberFormat="1" applyFont="1" applyFill="1" applyBorder="1" applyAlignment="1" applyProtection="1">
      <alignment horizontal="center"/>
      <protection/>
    </xf>
    <xf numFmtId="2" fontId="22" fillId="0" borderId="59" xfId="0" applyNumberFormat="1" applyFont="1" applyFill="1" applyBorder="1" applyAlignment="1" applyProtection="1">
      <alignment horizontal="center"/>
      <protection/>
    </xf>
    <xf numFmtId="1" fontId="22" fillId="36" borderId="59" xfId="0" applyNumberFormat="1" applyFont="1" applyFill="1" applyBorder="1" applyAlignment="1" applyProtection="1">
      <alignment horizontal="center"/>
      <protection/>
    </xf>
    <xf numFmtId="1" fontId="22" fillId="36" borderId="60" xfId="0" applyNumberFormat="1" applyFont="1" applyFill="1" applyBorder="1" applyAlignment="1" applyProtection="1">
      <alignment horizontal="center"/>
      <protection/>
    </xf>
    <xf numFmtId="2" fontId="53" fillId="36" borderId="0" xfId="0" applyNumberFormat="1" applyFont="1" applyFill="1" applyBorder="1" applyAlignment="1" applyProtection="1">
      <alignment/>
      <protection/>
    </xf>
    <xf numFmtId="0" fontId="22" fillId="0" borderId="27" xfId="0" applyFont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 horizontal="left"/>
      <protection/>
    </xf>
    <xf numFmtId="2" fontId="22" fillId="0" borderId="15" xfId="0" applyNumberFormat="1" applyFont="1" applyBorder="1" applyAlignment="1" applyProtection="1">
      <alignment horizontal="left" vertical="center"/>
      <protection/>
    </xf>
    <xf numFmtId="2" fontId="22" fillId="0" borderId="15" xfId="0" applyNumberFormat="1" applyFont="1" applyBorder="1" applyAlignment="1" applyProtection="1">
      <alignment vertical="center"/>
      <protection/>
    </xf>
    <xf numFmtId="0" fontId="22" fillId="0" borderId="43" xfId="0" applyFont="1" applyBorder="1" applyAlignment="1" applyProtection="1">
      <alignment horizontal="right"/>
      <protection/>
    </xf>
    <xf numFmtId="0" fontId="22" fillId="0" borderId="37" xfId="0" applyFont="1" applyBorder="1" applyAlignment="1" applyProtection="1">
      <alignment horizontal="center"/>
      <protection/>
    </xf>
    <xf numFmtId="1" fontId="31" fillId="34" borderId="37" xfId="0" applyNumberFormat="1" applyFont="1" applyFill="1" applyBorder="1" applyAlignment="1" applyProtection="1">
      <alignment horizontal="center"/>
      <protection locked="0"/>
    </xf>
    <xf numFmtId="0" fontId="31" fillId="34" borderId="37" xfId="0" applyFont="1" applyFill="1" applyBorder="1" applyAlignment="1" applyProtection="1">
      <alignment horizontal="center"/>
      <protection locked="0"/>
    </xf>
    <xf numFmtId="2" fontId="22" fillId="36" borderId="37" xfId="0" applyNumberFormat="1" applyFont="1" applyFill="1" applyBorder="1" applyAlignment="1" applyProtection="1">
      <alignment horizontal="center"/>
      <protection/>
    </xf>
    <xf numFmtId="2" fontId="22" fillId="0" borderId="37" xfId="0" applyNumberFormat="1" applyFont="1" applyFill="1" applyBorder="1" applyAlignment="1" applyProtection="1">
      <alignment horizontal="center"/>
      <protection/>
    </xf>
    <xf numFmtId="1" fontId="22" fillId="36" borderId="37" xfId="0" applyNumberFormat="1" applyFont="1" applyFill="1" applyBorder="1" applyAlignment="1" applyProtection="1">
      <alignment horizontal="center"/>
      <protection/>
    </xf>
    <xf numFmtId="1" fontId="22" fillId="36" borderId="28" xfId="0" applyNumberFormat="1" applyFont="1" applyFill="1" applyBorder="1" applyAlignment="1" applyProtection="1">
      <alignment horizontal="center"/>
      <protection/>
    </xf>
    <xf numFmtId="0" fontId="22" fillId="0" borderId="32" xfId="0" applyFont="1" applyBorder="1" applyAlignment="1" applyProtection="1">
      <alignment horizontal="left"/>
      <protection/>
    </xf>
    <xf numFmtId="0" fontId="22" fillId="0" borderId="29" xfId="0" applyFont="1" applyBorder="1" applyAlignment="1" applyProtection="1">
      <alignment horizontal="left"/>
      <protection/>
    </xf>
    <xf numFmtId="0" fontId="22" fillId="0" borderId="29" xfId="0" applyFont="1" applyBorder="1" applyAlignment="1" applyProtection="1">
      <alignment/>
      <protection/>
    </xf>
    <xf numFmtId="0" fontId="22" fillId="0" borderId="61" xfId="0" applyFont="1" applyBorder="1" applyAlignment="1" applyProtection="1">
      <alignment horizontal="right"/>
      <protection/>
    </xf>
    <xf numFmtId="0" fontId="22" fillId="0" borderId="62" xfId="0" applyFont="1" applyBorder="1" applyAlignment="1" applyProtection="1">
      <alignment horizontal="center"/>
      <protection/>
    </xf>
    <xf numFmtId="1" fontId="31" fillId="34" borderId="62" xfId="0" applyNumberFormat="1" applyFont="1" applyFill="1" applyBorder="1" applyAlignment="1" applyProtection="1">
      <alignment horizontal="center"/>
      <protection locked="0"/>
    </xf>
    <xf numFmtId="0" fontId="31" fillId="34" borderId="62" xfId="0" applyFont="1" applyFill="1" applyBorder="1" applyAlignment="1" applyProtection="1">
      <alignment horizontal="center"/>
      <protection locked="0"/>
    </xf>
    <xf numFmtId="2" fontId="22" fillId="36" borderId="62" xfId="0" applyNumberFormat="1" applyFont="1" applyFill="1" applyBorder="1" applyAlignment="1" applyProtection="1">
      <alignment horizontal="center"/>
      <protection/>
    </xf>
    <xf numFmtId="2" fontId="22" fillId="0" borderId="62" xfId="0" applyNumberFormat="1" applyFont="1" applyFill="1" applyBorder="1" applyAlignment="1" applyProtection="1">
      <alignment horizontal="center"/>
      <protection/>
    </xf>
    <xf numFmtId="1" fontId="22" fillId="36" borderId="62" xfId="0" applyNumberFormat="1" applyFont="1" applyFill="1" applyBorder="1" applyAlignment="1" applyProtection="1">
      <alignment horizontal="center"/>
      <protection/>
    </xf>
    <xf numFmtId="1" fontId="22" fillId="36" borderId="63" xfId="0" applyNumberFormat="1" applyFont="1" applyFill="1" applyBorder="1" applyAlignment="1" applyProtection="1">
      <alignment horizontal="center"/>
      <protection/>
    </xf>
    <xf numFmtId="0" fontId="31" fillId="0" borderId="12" xfId="0" applyFont="1" applyBorder="1" applyAlignment="1" applyProtection="1">
      <alignment/>
      <protection/>
    </xf>
    <xf numFmtId="0" fontId="31" fillId="37" borderId="12" xfId="0" applyFont="1" applyFill="1" applyBorder="1" applyAlignment="1" applyProtection="1">
      <alignment horizontal="center"/>
      <protection/>
    </xf>
    <xf numFmtId="2" fontId="31" fillId="36" borderId="10" xfId="0" applyNumberFormat="1" applyFont="1" applyFill="1" applyBorder="1" applyAlignment="1" applyProtection="1">
      <alignment horizontal="center"/>
      <protection/>
    </xf>
    <xf numFmtId="176" fontId="31" fillId="36" borderId="13" xfId="0" applyNumberFormat="1" applyFont="1" applyFill="1" applyBorder="1" applyAlignment="1" applyProtection="1">
      <alignment horizontal="center"/>
      <protection/>
    </xf>
    <xf numFmtId="1" fontId="31" fillId="36" borderId="13" xfId="0" applyNumberFormat="1" applyFont="1" applyFill="1" applyBorder="1" applyAlignment="1" applyProtection="1">
      <alignment horizontal="center"/>
      <protection/>
    </xf>
    <xf numFmtId="2" fontId="56" fillId="0" borderId="0" xfId="0" applyNumberFormat="1" applyFont="1" applyBorder="1" applyAlignment="1" applyProtection="1">
      <alignment/>
      <protection/>
    </xf>
    <xf numFmtId="0" fontId="22" fillId="0" borderId="54" xfId="0" applyFont="1" applyBorder="1" applyAlignment="1" applyProtection="1">
      <alignment horizontal="center"/>
      <protection/>
    </xf>
    <xf numFmtId="0" fontId="31" fillId="34" borderId="54" xfId="0" applyFont="1" applyFill="1" applyBorder="1" applyAlignment="1" applyProtection="1">
      <alignment horizontal="center"/>
      <protection locked="0"/>
    </xf>
    <xf numFmtId="0" fontId="31" fillId="0" borderId="54" xfId="0" applyFont="1" applyFill="1" applyBorder="1" applyAlignment="1" applyProtection="1">
      <alignment horizontal="center"/>
      <protection/>
    </xf>
    <xf numFmtId="2" fontId="22" fillId="36" borderId="54" xfId="0" applyNumberFormat="1" applyFont="1" applyFill="1" applyBorder="1" applyAlignment="1" applyProtection="1">
      <alignment horizontal="center"/>
      <protection/>
    </xf>
    <xf numFmtId="1" fontId="22" fillId="36" borderId="54" xfId="0" applyNumberFormat="1" applyFont="1" applyFill="1" applyBorder="1" applyAlignment="1" applyProtection="1">
      <alignment horizontal="center"/>
      <protection/>
    </xf>
    <xf numFmtId="0" fontId="22" fillId="0" borderId="44" xfId="0" applyFont="1" applyBorder="1" applyAlignment="1" applyProtection="1">
      <alignment horizontal="center"/>
      <protection/>
    </xf>
    <xf numFmtId="0" fontId="22" fillId="0" borderId="46" xfId="0" applyFont="1" applyBorder="1" applyAlignment="1" applyProtection="1">
      <alignment horizontal="center"/>
      <protection/>
    </xf>
    <xf numFmtId="0" fontId="31" fillId="0" borderId="46" xfId="0" applyFont="1" applyFill="1" applyBorder="1" applyAlignment="1" applyProtection="1">
      <alignment horizontal="center"/>
      <protection/>
    </xf>
    <xf numFmtId="0" fontId="31" fillId="34" borderId="46" xfId="0" applyFont="1" applyFill="1" applyBorder="1" applyAlignment="1" applyProtection="1">
      <alignment horizontal="center"/>
      <protection locked="0"/>
    </xf>
    <xf numFmtId="2" fontId="22" fillId="36" borderId="46" xfId="0" applyNumberFormat="1" applyFont="1" applyFill="1" applyBorder="1" applyAlignment="1" applyProtection="1">
      <alignment horizontal="center"/>
      <protection/>
    </xf>
    <xf numFmtId="1" fontId="22" fillId="36" borderId="46" xfId="0" applyNumberFormat="1" applyFont="1" applyFill="1" applyBorder="1" applyAlignment="1" applyProtection="1">
      <alignment horizontal="center"/>
      <protection/>
    </xf>
    <xf numFmtId="0" fontId="22" fillId="0" borderId="45" xfId="0" applyFont="1" applyBorder="1" applyAlignment="1" applyProtection="1">
      <alignment/>
      <protection/>
    </xf>
    <xf numFmtId="0" fontId="31" fillId="37" borderId="45" xfId="0" applyFont="1" applyFill="1" applyBorder="1" applyAlignment="1" applyProtection="1">
      <alignment horizontal="center"/>
      <protection/>
    </xf>
    <xf numFmtId="177" fontId="31" fillId="36" borderId="45" xfId="0" applyNumberFormat="1" applyFont="1" applyFill="1" applyBorder="1" applyAlignment="1" applyProtection="1">
      <alignment horizontal="center"/>
      <protection/>
    </xf>
    <xf numFmtId="2" fontId="31" fillId="36" borderId="45" xfId="0" applyNumberFormat="1" applyFont="1" applyFill="1" applyBorder="1" applyAlignment="1" applyProtection="1">
      <alignment horizontal="center"/>
      <protection/>
    </xf>
    <xf numFmtId="176" fontId="31" fillId="36" borderId="45" xfId="0" applyNumberFormat="1" applyFont="1" applyFill="1" applyBorder="1" applyAlignment="1" applyProtection="1">
      <alignment horizontal="center"/>
      <protection/>
    </xf>
    <xf numFmtId="0" fontId="22" fillId="0" borderId="0" xfId="0" applyFont="1" applyAlignment="1" applyProtection="1">
      <alignment horizontal="center"/>
      <protection/>
    </xf>
    <xf numFmtId="0" fontId="31" fillId="0" borderId="0" xfId="0" applyFont="1" applyFill="1" applyBorder="1" applyAlignment="1" applyProtection="1">
      <alignment horizontal="center"/>
      <protection/>
    </xf>
    <xf numFmtId="2" fontId="22" fillId="0" borderId="0" xfId="0" applyNumberFormat="1" applyFont="1" applyAlignment="1" applyProtection="1">
      <alignment horizontal="center"/>
      <protection/>
    </xf>
    <xf numFmtId="2" fontId="22" fillId="0" borderId="0" xfId="0" applyNumberFormat="1" applyFont="1" applyAlignment="1" applyProtection="1">
      <alignment/>
      <protection/>
    </xf>
    <xf numFmtId="1" fontId="53" fillId="0" borderId="0" xfId="0" applyNumberFormat="1" applyFont="1" applyAlignment="1" applyProtection="1">
      <alignment horizontal="center"/>
      <protection/>
    </xf>
    <xf numFmtId="1" fontId="22" fillId="0" borderId="0" xfId="0" applyNumberFormat="1" applyFont="1" applyAlignment="1" applyProtection="1">
      <alignment horizontal="center"/>
      <protection/>
    </xf>
    <xf numFmtId="0" fontId="22" fillId="0" borderId="17" xfId="0" applyFont="1" applyBorder="1" applyAlignment="1" applyProtection="1">
      <alignment/>
      <protection/>
    </xf>
    <xf numFmtId="0" fontId="22" fillId="0" borderId="30" xfId="0" applyFont="1" applyBorder="1" applyAlignment="1" applyProtection="1">
      <alignment/>
      <protection/>
    </xf>
    <xf numFmtId="0" fontId="31" fillId="0" borderId="20" xfId="0" applyFont="1" applyBorder="1" applyAlignment="1" applyProtection="1">
      <alignment/>
      <protection/>
    </xf>
    <xf numFmtId="0" fontId="31" fillId="0" borderId="15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 horizontal="right"/>
      <protection/>
    </xf>
    <xf numFmtId="0" fontId="31" fillId="0" borderId="22" xfId="0" applyFont="1" applyBorder="1" applyAlignment="1" applyProtection="1">
      <alignment/>
      <protection/>
    </xf>
    <xf numFmtId="0" fontId="31" fillId="0" borderId="23" xfId="0" applyFont="1" applyBorder="1" applyAlignment="1" applyProtection="1">
      <alignment/>
      <protection/>
    </xf>
    <xf numFmtId="0" fontId="22" fillId="0" borderId="23" xfId="0" applyFont="1" applyBorder="1" applyAlignment="1" applyProtection="1">
      <alignment horizontal="right"/>
      <protection/>
    </xf>
    <xf numFmtId="0" fontId="22" fillId="0" borderId="12" xfId="0" applyFont="1" applyBorder="1" applyAlignment="1" applyProtection="1">
      <alignment horizontal="right"/>
      <protection/>
    </xf>
    <xf numFmtId="2" fontId="31" fillId="0" borderId="12" xfId="0" applyNumberFormat="1" applyFont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/>
      <protection/>
    </xf>
    <xf numFmtId="0" fontId="22" fillId="0" borderId="13" xfId="0" applyFont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 textRotation="90" wrapText="1"/>
      <protection/>
    </xf>
    <xf numFmtId="0" fontId="22" fillId="37" borderId="11" xfId="0" applyNumberFormat="1" applyFont="1" applyFill="1" applyBorder="1" applyAlignment="1" applyProtection="1">
      <alignment horizontal="center" textRotation="90" wrapText="1"/>
      <protection/>
    </xf>
    <xf numFmtId="0" fontId="22" fillId="0" borderId="12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 textRotation="90" wrapText="1"/>
      <protection/>
    </xf>
    <xf numFmtId="2" fontId="22" fillId="0" borderId="13" xfId="0" applyNumberFormat="1" applyFont="1" applyBorder="1" applyAlignment="1" applyProtection="1">
      <alignment horizontal="center" textRotation="90" wrapText="1"/>
      <protection/>
    </xf>
    <xf numFmtId="2" fontId="31" fillId="0" borderId="13" xfId="0" applyNumberFormat="1" applyFont="1" applyBorder="1" applyAlignment="1" applyProtection="1">
      <alignment horizontal="center" wrapText="1"/>
      <protection/>
    </xf>
    <xf numFmtId="0" fontId="22" fillId="0" borderId="31" xfId="0" applyFont="1" applyBorder="1" applyAlignment="1" applyProtection="1">
      <alignment/>
      <protection/>
    </xf>
    <xf numFmtId="0" fontId="22" fillId="0" borderId="55" xfId="0" applyFont="1" applyBorder="1" applyAlignment="1" applyProtection="1">
      <alignment/>
      <protection/>
    </xf>
    <xf numFmtId="2" fontId="22" fillId="0" borderId="29" xfId="0" applyNumberFormat="1" applyFont="1" applyBorder="1" applyAlignment="1" applyProtection="1">
      <alignment vertical="center"/>
      <protection/>
    </xf>
    <xf numFmtId="0" fontId="22" fillId="0" borderId="49" xfId="0" applyFont="1" applyBorder="1" applyAlignment="1" applyProtection="1">
      <alignment/>
      <protection/>
    </xf>
    <xf numFmtId="2" fontId="31" fillId="0" borderId="12" xfId="0" applyNumberFormat="1" applyFont="1" applyBorder="1" applyAlignment="1" applyProtection="1">
      <alignment vertical="center"/>
      <protection/>
    </xf>
    <xf numFmtId="0" fontId="31" fillId="37" borderId="24" xfId="0" applyFont="1" applyFill="1" applyBorder="1" applyAlignment="1" applyProtection="1">
      <alignment/>
      <protection/>
    </xf>
    <xf numFmtId="0" fontId="31" fillId="37" borderId="45" xfId="0" applyFont="1" applyFill="1" applyBorder="1" applyAlignment="1" applyProtection="1">
      <alignment/>
      <protection/>
    </xf>
    <xf numFmtId="0" fontId="31" fillId="37" borderId="22" xfId="0" applyFont="1" applyFill="1" applyBorder="1" applyAlignment="1" applyProtection="1">
      <alignment/>
      <protection/>
    </xf>
    <xf numFmtId="0" fontId="31" fillId="37" borderId="23" xfId="0" applyFont="1" applyFill="1" applyBorder="1" applyAlignment="1" applyProtection="1">
      <alignment/>
      <protection/>
    </xf>
    <xf numFmtId="2" fontId="31" fillId="36" borderId="45" xfId="0" applyNumberFormat="1" applyFont="1" applyFill="1" applyBorder="1" applyAlignment="1" applyProtection="1">
      <alignment/>
      <protection/>
    </xf>
    <xf numFmtId="1" fontId="31" fillId="36" borderId="45" xfId="0" applyNumberFormat="1" applyFont="1" applyFill="1" applyBorder="1" applyAlignment="1" applyProtection="1">
      <alignment horizontal="center"/>
      <protection/>
    </xf>
    <xf numFmtId="2" fontId="31" fillId="0" borderId="0" xfId="0" applyNumberFormat="1" applyFont="1" applyBorder="1" applyAlignment="1" applyProtection="1">
      <alignment vertical="center"/>
      <protection/>
    </xf>
    <xf numFmtId="0" fontId="31" fillId="37" borderId="0" xfId="0" applyFont="1" applyFill="1" applyBorder="1" applyAlignment="1" applyProtection="1">
      <alignment/>
      <protection/>
    </xf>
    <xf numFmtId="2" fontId="31" fillId="36" borderId="0" xfId="0" applyNumberFormat="1" applyFont="1" applyFill="1" applyBorder="1" applyAlignment="1" applyProtection="1">
      <alignment/>
      <protection/>
    </xf>
    <xf numFmtId="2" fontId="31" fillId="36" borderId="0" xfId="0" applyNumberFormat="1" applyFont="1" applyFill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 textRotation="90" wrapText="1"/>
      <protection/>
    </xf>
    <xf numFmtId="2" fontId="31" fillId="0" borderId="11" xfId="0" applyNumberFormat="1" applyFont="1" applyBorder="1" applyAlignment="1" applyProtection="1">
      <alignment horizontal="center" wrapText="1"/>
      <protection/>
    </xf>
    <xf numFmtId="2" fontId="31" fillId="0" borderId="10" xfId="0" applyNumberFormat="1" applyFont="1" applyBorder="1" applyAlignment="1" applyProtection="1">
      <alignment horizontal="center" wrapText="1"/>
      <protection/>
    </xf>
    <xf numFmtId="0" fontId="22" fillId="0" borderId="50" xfId="0" applyFont="1" applyBorder="1" applyAlignment="1" applyProtection="1">
      <alignment/>
      <protection/>
    </xf>
    <xf numFmtId="0" fontId="31" fillId="33" borderId="31" xfId="0" applyFont="1" applyFill="1" applyBorder="1" applyAlignment="1" applyProtection="1">
      <alignment horizontal="center"/>
      <protection/>
    </xf>
    <xf numFmtId="2" fontId="22" fillId="36" borderId="50" xfId="0" applyNumberFormat="1" applyFont="1" applyFill="1" applyBorder="1" applyAlignment="1" applyProtection="1">
      <alignment horizontal="center"/>
      <protection/>
    </xf>
    <xf numFmtId="1" fontId="22" fillId="36" borderId="31" xfId="0" applyNumberFormat="1" applyFont="1" applyFill="1" applyBorder="1" applyAlignment="1" applyProtection="1">
      <alignment horizontal="center"/>
      <protection/>
    </xf>
    <xf numFmtId="0" fontId="22" fillId="0" borderId="27" xfId="0" applyFont="1" applyBorder="1" applyAlignment="1" applyProtection="1">
      <alignment/>
      <protection/>
    </xf>
    <xf numFmtId="0" fontId="31" fillId="33" borderId="55" xfId="0" applyFont="1" applyFill="1" applyBorder="1" applyAlignment="1" applyProtection="1">
      <alignment horizontal="center"/>
      <protection/>
    </xf>
    <xf numFmtId="2" fontId="22" fillId="36" borderId="27" xfId="0" applyNumberFormat="1" applyFont="1" applyFill="1" applyBorder="1" applyAlignment="1" applyProtection="1">
      <alignment horizontal="center"/>
      <protection/>
    </xf>
    <xf numFmtId="1" fontId="22" fillId="36" borderId="55" xfId="0" applyNumberFormat="1" applyFont="1" applyFill="1" applyBorder="1" applyAlignment="1" applyProtection="1">
      <alignment horizontal="center"/>
      <protection/>
    </xf>
    <xf numFmtId="0" fontId="22" fillId="0" borderId="32" xfId="0" applyFont="1" applyBorder="1" applyAlignment="1" applyProtection="1">
      <alignment/>
      <protection/>
    </xf>
    <xf numFmtId="0" fontId="31" fillId="33" borderId="49" xfId="0" applyFont="1" applyFill="1" applyBorder="1" applyAlignment="1" applyProtection="1">
      <alignment horizontal="center"/>
      <protection/>
    </xf>
    <xf numFmtId="2" fontId="22" fillId="36" borderId="32" xfId="0" applyNumberFormat="1" applyFont="1" applyFill="1" applyBorder="1" applyAlignment="1" applyProtection="1">
      <alignment horizontal="center"/>
      <protection/>
    </xf>
    <xf numFmtId="1" fontId="22" fillId="36" borderId="49" xfId="0" applyNumberFormat="1" applyFont="1" applyFill="1" applyBorder="1" applyAlignment="1" applyProtection="1">
      <alignment horizontal="center"/>
      <protection/>
    </xf>
    <xf numFmtId="0" fontId="31" fillId="0" borderId="22" xfId="0" applyFont="1" applyBorder="1" applyAlignment="1" applyProtection="1">
      <alignment vertical="center"/>
      <protection/>
    </xf>
    <xf numFmtId="0" fontId="31" fillId="0" borderId="23" xfId="0" applyFont="1" applyBorder="1" applyAlignment="1" applyProtection="1">
      <alignment vertical="center"/>
      <protection/>
    </xf>
    <xf numFmtId="2" fontId="31" fillId="0" borderId="23" xfId="0" applyNumberFormat="1" applyFont="1" applyBorder="1" applyAlignment="1" applyProtection="1">
      <alignment vertical="center"/>
      <protection/>
    </xf>
    <xf numFmtId="2" fontId="31" fillId="36" borderId="23" xfId="0" applyNumberFormat="1" applyFont="1" applyFill="1" applyBorder="1" applyAlignment="1" applyProtection="1">
      <alignment horizontal="center"/>
      <protection/>
    </xf>
    <xf numFmtId="2" fontId="31" fillId="36" borderId="11" xfId="0" applyNumberFormat="1" applyFont="1" applyFill="1" applyBorder="1" applyAlignment="1" applyProtection="1">
      <alignment horizontal="center"/>
      <protection/>
    </xf>
    <xf numFmtId="1" fontId="31" fillId="36" borderId="24" xfId="0" applyNumberFormat="1" applyFont="1" applyFill="1" applyBorder="1" applyAlignment="1" applyProtection="1">
      <alignment horizontal="center"/>
      <protection/>
    </xf>
    <xf numFmtId="2" fontId="22" fillId="36" borderId="54" xfId="0" applyNumberFormat="1" applyFont="1" applyFill="1" applyBorder="1" applyAlignment="1" applyProtection="1">
      <alignment/>
      <protection/>
    </xf>
    <xf numFmtId="2" fontId="22" fillId="36" borderId="44" xfId="0" applyNumberFormat="1" applyFont="1" applyFill="1" applyBorder="1" applyAlignment="1" applyProtection="1">
      <alignment/>
      <protection/>
    </xf>
    <xf numFmtId="2" fontId="22" fillId="36" borderId="46" xfId="0" applyNumberFormat="1" applyFont="1" applyFill="1" applyBorder="1" applyAlignment="1" applyProtection="1">
      <alignment/>
      <protection/>
    </xf>
    <xf numFmtId="0" fontId="31" fillId="0" borderId="24" xfId="0" applyFont="1" applyBorder="1" applyAlignment="1" applyProtection="1">
      <alignment/>
      <protection/>
    </xf>
    <xf numFmtId="0" fontId="31" fillId="0" borderId="45" xfId="0" applyFont="1" applyBorder="1" applyAlignment="1" applyProtection="1">
      <alignment/>
      <protection/>
    </xf>
    <xf numFmtId="0" fontId="31" fillId="0" borderId="11" xfId="0" applyFont="1" applyBorder="1" applyAlignment="1" applyProtection="1">
      <alignment/>
      <protection/>
    </xf>
    <xf numFmtId="0" fontId="31" fillId="0" borderId="10" xfId="0" applyFont="1" applyBorder="1" applyAlignment="1" applyProtection="1">
      <alignment/>
      <protection/>
    </xf>
    <xf numFmtId="177" fontId="31" fillId="36" borderId="24" xfId="0" applyNumberFormat="1" applyFont="1" applyFill="1" applyBorder="1" applyAlignment="1" applyProtection="1">
      <alignment horizontal="center"/>
      <protection/>
    </xf>
    <xf numFmtId="2" fontId="22" fillId="0" borderId="18" xfId="0" applyNumberFormat="1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20" xfId="0" applyFont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23" xfId="0" applyFont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0" fillId="0" borderId="23" xfId="0" applyFont="1" applyBorder="1" applyAlignment="1" applyProtection="1">
      <alignment/>
      <protection/>
    </xf>
    <xf numFmtId="1" fontId="2" fillId="37" borderId="23" xfId="0" applyNumberFormat="1" applyFont="1" applyFill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176" fontId="22" fillId="37" borderId="54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right"/>
      <protection/>
    </xf>
    <xf numFmtId="1" fontId="31" fillId="34" borderId="44" xfId="0" applyNumberFormat="1" applyFont="1" applyFill="1" applyBorder="1" applyAlignment="1" applyProtection="1">
      <alignment horizontal="center"/>
      <protection locked="0"/>
    </xf>
    <xf numFmtId="0" fontId="57" fillId="0" borderId="0" xfId="0" applyFont="1" applyAlignment="1" applyProtection="1">
      <alignment/>
      <protection/>
    </xf>
    <xf numFmtId="2" fontId="22" fillId="0" borderId="15" xfId="0" applyNumberFormat="1" applyFont="1" applyBorder="1" applyAlignment="1" applyProtection="1">
      <alignment horizontal="center"/>
      <protection/>
    </xf>
    <xf numFmtId="2" fontId="22" fillId="37" borderId="44" xfId="0" applyNumberFormat="1" applyFont="1" applyFill="1" applyBorder="1" applyAlignment="1" applyProtection="1">
      <alignment horizontal="center"/>
      <protection/>
    </xf>
    <xf numFmtId="1" fontId="22" fillId="37" borderId="44" xfId="0" applyNumberFormat="1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/>
      <protection/>
    </xf>
    <xf numFmtId="1" fontId="31" fillId="33" borderId="44" xfId="0" applyNumberFormat="1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right"/>
      <protection/>
    </xf>
    <xf numFmtId="1" fontId="2" fillId="33" borderId="12" xfId="0" applyNumberFormat="1" applyFont="1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right"/>
      <protection/>
    </xf>
    <xf numFmtId="1" fontId="2" fillId="33" borderId="0" xfId="0" applyNumberFormat="1" applyFont="1" applyFill="1" applyBorder="1" applyAlignment="1" applyProtection="1">
      <alignment horizontal="center"/>
      <protection/>
    </xf>
    <xf numFmtId="2" fontId="0" fillId="37" borderId="0" xfId="0" applyNumberFormat="1" applyFont="1" applyFill="1" applyBorder="1" applyAlignment="1" applyProtection="1">
      <alignment horizontal="center"/>
      <protection/>
    </xf>
    <xf numFmtId="0" fontId="31" fillId="0" borderId="17" xfId="0" applyFont="1" applyBorder="1" applyAlignment="1" applyProtection="1">
      <alignment/>
      <protection/>
    </xf>
    <xf numFmtId="0" fontId="22" fillId="0" borderId="18" xfId="0" applyFont="1" applyBorder="1" applyAlignment="1" applyProtection="1">
      <alignment horizontal="right"/>
      <protection/>
    </xf>
    <xf numFmtId="2" fontId="22" fillId="37" borderId="51" xfId="0" applyNumberFormat="1" applyFont="1" applyFill="1" applyBorder="1" applyAlignment="1" applyProtection="1">
      <alignment horizontal="center"/>
      <protection/>
    </xf>
    <xf numFmtId="0" fontId="22" fillId="33" borderId="15" xfId="0" applyFont="1" applyFill="1" applyBorder="1" applyAlignment="1" applyProtection="1">
      <alignment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31" fillId="33" borderId="15" xfId="0" applyFont="1" applyFill="1" applyBorder="1" applyAlignment="1" applyProtection="1">
      <alignment horizontal="center"/>
      <protection/>
    </xf>
    <xf numFmtId="0" fontId="22" fillId="33" borderId="15" xfId="0" applyFont="1" applyFill="1" applyBorder="1" applyAlignment="1" applyProtection="1">
      <alignment/>
      <protection/>
    </xf>
    <xf numFmtId="0" fontId="22" fillId="33" borderId="15" xfId="0" applyFont="1" applyFill="1" applyBorder="1" applyAlignment="1" applyProtection="1">
      <alignment horizontal="right"/>
      <protection/>
    </xf>
    <xf numFmtId="1" fontId="31" fillId="37" borderId="44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22" fillId="0" borderId="29" xfId="0" applyFont="1" applyBorder="1" applyAlignment="1" applyProtection="1">
      <alignment horizontal="right"/>
      <protection/>
    </xf>
    <xf numFmtId="1" fontId="31" fillId="33" borderId="46" xfId="0" applyNumberFormat="1" applyFont="1" applyFill="1" applyBorder="1" applyAlignment="1" applyProtection="1">
      <alignment horizontal="center"/>
      <protection/>
    </xf>
    <xf numFmtId="2" fontId="22" fillId="0" borderId="23" xfId="0" applyNumberFormat="1" applyFont="1" applyBorder="1" applyAlignment="1" applyProtection="1">
      <alignment horizontal="center"/>
      <protection/>
    </xf>
    <xf numFmtId="2" fontId="22" fillId="0" borderId="2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2" fontId="0" fillId="0" borderId="12" xfId="0" applyNumberFormat="1" applyFont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2" fillId="34" borderId="5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left" vertical="center"/>
      <protection/>
    </xf>
    <xf numFmtId="0" fontId="2" fillId="34" borderId="44" xfId="0" applyFont="1" applyFill="1" applyBorder="1" applyAlignment="1" applyProtection="1">
      <alignment horizontal="center" vertical="center"/>
      <protection locked="0"/>
    </xf>
    <xf numFmtId="0" fontId="0" fillId="0" borderId="64" xfId="0" applyFont="1" applyBorder="1" applyAlignment="1" applyProtection="1">
      <alignment horizontal="left"/>
      <protection/>
    </xf>
    <xf numFmtId="0" fontId="0" fillId="33" borderId="47" xfId="0" applyFont="1" applyFill="1" applyBorder="1" applyAlignment="1" applyProtection="1">
      <alignment horizontal="left"/>
      <protection/>
    </xf>
    <xf numFmtId="2" fontId="0" fillId="0" borderId="23" xfId="0" applyNumberFormat="1" applyFont="1" applyBorder="1" applyAlignment="1" applyProtection="1">
      <alignment horizontal="center"/>
      <protection/>
    </xf>
    <xf numFmtId="2" fontId="0" fillId="36" borderId="23" xfId="0" applyNumberFormat="1" applyFont="1" applyFill="1" applyBorder="1" applyAlignment="1" applyProtection="1">
      <alignment/>
      <protection/>
    </xf>
    <xf numFmtId="0" fontId="22" fillId="33" borderId="17" xfId="0" applyFont="1" applyFill="1" applyBorder="1" applyAlignment="1" applyProtection="1">
      <alignment/>
      <protection/>
    </xf>
    <xf numFmtId="0" fontId="22" fillId="33" borderId="18" xfId="0" applyFont="1" applyFill="1" applyBorder="1" applyAlignment="1" applyProtection="1">
      <alignment/>
      <protection/>
    </xf>
    <xf numFmtId="2" fontId="22" fillId="33" borderId="18" xfId="0" applyNumberFormat="1" applyFont="1" applyFill="1" applyBorder="1" applyAlignment="1" applyProtection="1">
      <alignment horizontal="center"/>
      <protection/>
    </xf>
    <xf numFmtId="0" fontId="22" fillId="33" borderId="18" xfId="0" applyFont="1" applyFill="1" applyBorder="1" applyAlignment="1" applyProtection="1">
      <alignment horizontal="center"/>
      <protection/>
    </xf>
    <xf numFmtId="2" fontId="22" fillId="33" borderId="30" xfId="0" applyNumberFormat="1" applyFont="1" applyFill="1" applyBorder="1" applyAlignment="1" applyProtection="1">
      <alignment horizontal="center"/>
      <protection/>
    </xf>
    <xf numFmtId="2" fontId="22" fillId="33" borderId="30" xfId="0" applyNumberFormat="1" applyFont="1" applyFill="1" applyBorder="1" applyAlignment="1" applyProtection="1">
      <alignment horizontal="right"/>
      <protection/>
    </xf>
    <xf numFmtId="0" fontId="31" fillId="33" borderId="20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horizontal="center"/>
      <protection/>
    </xf>
    <xf numFmtId="0" fontId="31" fillId="33" borderId="0" xfId="0" applyFont="1" applyFill="1" applyBorder="1" applyAlignment="1" applyProtection="1">
      <alignment horizontal="center"/>
      <protection/>
    </xf>
    <xf numFmtId="0" fontId="22" fillId="33" borderId="20" xfId="0" applyFont="1" applyFill="1" applyBorder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23" xfId="0" applyFont="1" applyFill="1" applyBorder="1" applyAlignment="1" applyProtection="1">
      <alignment/>
      <protection/>
    </xf>
    <xf numFmtId="0" fontId="0" fillId="33" borderId="23" xfId="0" applyFont="1" applyFill="1" applyBorder="1" applyAlignment="1" applyProtection="1">
      <alignment/>
      <protection/>
    </xf>
    <xf numFmtId="1" fontId="2" fillId="33" borderId="23" xfId="0" applyNumberFormat="1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 applyProtection="1">
      <alignment horizontal="center"/>
      <protection/>
    </xf>
    <xf numFmtId="0" fontId="2" fillId="33" borderId="23" xfId="0" applyFont="1" applyFill="1" applyBorder="1" applyAlignment="1" applyProtection="1">
      <alignment horizontal="center"/>
      <protection/>
    </xf>
    <xf numFmtId="2" fontId="0" fillId="33" borderId="23" xfId="0" applyNumberFormat="1" applyFont="1" applyFill="1" applyBorder="1" applyAlignment="1" applyProtection="1">
      <alignment horizontal="right"/>
      <protection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0" borderId="0" xfId="0" applyFont="1" applyAlignment="1">
      <alignment/>
    </xf>
    <xf numFmtId="0" fontId="31" fillId="33" borderId="11" xfId="0" applyFont="1" applyFill="1" applyBorder="1" applyAlignment="1">
      <alignment/>
    </xf>
    <xf numFmtId="0" fontId="22" fillId="33" borderId="12" xfId="0" applyFont="1" applyFill="1" applyBorder="1" applyAlignment="1">
      <alignment/>
    </xf>
    <xf numFmtId="0" fontId="22" fillId="33" borderId="13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/>
    </xf>
    <xf numFmtId="0" fontId="22" fillId="33" borderId="17" xfId="0" applyFont="1" applyFill="1" applyBorder="1" applyAlignment="1">
      <alignment/>
    </xf>
    <xf numFmtId="0" fontId="22" fillId="33" borderId="19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0" fontId="22" fillId="33" borderId="51" xfId="0" applyFont="1" applyFill="1" applyBorder="1" applyAlignment="1">
      <alignment horizontal="center" wrapText="1"/>
    </xf>
    <xf numFmtId="0" fontId="22" fillId="33" borderId="19" xfId="0" applyFont="1" applyFill="1" applyBorder="1" applyAlignment="1">
      <alignment horizontal="center"/>
    </xf>
    <xf numFmtId="0" fontId="22" fillId="33" borderId="51" xfId="0" applyFont="1" applyFill="1" applyBorder="1" applyAlignment="1">
      <alignment horizontal="center"/>
    </xf>
    <xf numFmtId="0" fontId="22" fillId="33" borderId="20" xfId="0" applyFont="1" applyFill="1" applyBorder="1" applyAlignment="1">
      <alignment/>
    </xf>
    <xf numFmtId="0" fontId="22" fillId="33" borderId="21" xfId="0" applyFont="1" applyFill="1" applyBorder="1" applyAlignment="1">
      <alignment/>
    </xf>
    <xf numFmtId="0" fontId="22" fillId="33" borderId="15" xfId="0" applyFont="1" applyFill="1" applyBorder="1" applyAlignment="1">
      <alignment/>
    </xf>
    <xf numFmtId="0" fontId="22" fillId="34" borderId="44" xfId="0" applyFont="1" applyFill="1" applyBorder="1" applyAlignment="1" applyProtection="1">
      <alignment horizontal="center"/>
      <protection locked="0"/>
    </xf>
    <xf numFmtId="9" fontId="22" fillId="34" borderId="44" xfId="0" applyNumberFormat="1" applyFont="1" applyFill="1" applyBorder="1" applyAlignment="1" applyProtection="1">
      <alignment horizontal="center"/>
      <protection locked="0"/>
    </xf>
    <xf numFmtId="0" fontId="22" fillId="33" borderId="55" xfId="0" applyFont="1" applyFill="1" applyBorder="1" applyAlignment="1">
      <alignment horizontal="center"/>
    </xf>
    <xf numFmtId="0" fontId="22" fillId="33" borderId="44" xfId="0" applyFont="1" applyFill="1" applyBorder="1" applyAlignment="1">
      <alignment horizontal="center"/>
    </xf>
    <xf numFmtId="1" fontId="22" fillId="33" borderId="44" xfId="0" applyNumberFormat="1" applyFont="1" applyFill="1" applyBorder="1" applyAlignment="1">
      <alignment horizontal="center"/>
    </xf>
    <xf numFmtId="0" fontId="22" fillId="33" borderId="22" xfId="0" applyFont="1" applyFill="1" applyBorder="1" applyAlignment="1">
      <alignment/>
    </xf>
    <xf numFmtId="0" fontId="22" fillId="33" borderId="24" xfId="0" applyFont="1" applyFill="1" applyBorder="1" applyAlignment="1">
      <alignment/>
    </xf>
    <xf numFmtId="0" fontId="22" fillId="33" borderId="23" xfId="0" applyFont="1" applyFill="1" applyBorder="1" applyAlignment="1">
      <alignment/>
    </xf>
    <xf numFmtId="0" fontId="22" fillId="33" borderId="29" xfId="0" applyFont="1" applyFill="1" applyBorder="1" applyAlignment="1">
      <alignment horizontal="center"/>
    </xf>
    <xf numFmtId="0" fontId="22" fillId="33" borderId="49" xfId="0" applyFont="1" applyFill="1" applyBorder="1" applyAlignment="1">
      <alignment horizontal="center"/>
    </xf>
    <xf numFmtId="0" fontId="22" fillId="33" borderId="45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0" xfId="0" applyFont="1" applyFill="1" applyBorder="1" applyAlignment="1">
      <alignment/>
    </xf>
    <xf numFmtId="0" fontId="22" fillId="33" borderId="0" xfId="0" applyFont="1" applyFill="1" applyBorder="1" applyAlignment="1">
      <alignment horizontal="center"/>
    </xf>
    <xf numFmtId="0" fontId="22" fillId="33" borderId="21" xfId="0" applyFont="1" applyFill="1" applyBorder="1" applyAlignment="1">
      <alignment horizontal="center"/>
    </xf>
    <xf numFmtId="0" fontId="22" fillId="34" borderId="20" xfId="0" applyFont="1" applyFill="1" applyBorder="1" applyAlignment="1" applyProtection="1">
      <alignment horizontal="center"/>
      <protection locked="0"/>
    </xf>
    <xf numFmtId="0" fontId="22" fillId="33" borderId="52" xfId="0" applyFont="1" applyFill="1" applyBorder="1" applyAlignment="1">
      <alignment horizontal="center"/>
    </xf>
    <xf numFmtId="176" fontId="22" fillId="33" borderId="52" xfId="0" applyNumberFormat="1" applyFont="1" applyFill="1" applyBorder="1" applyAlignment="1">
      <alignment horizontal="center"/>
    </xf>
    <xf numFmtId="1" fontId="22" fillId="33" borderId="52" xfId="0" applyNumberFormat="1" applyFont="1" applyFill="1" applyBorder="1" applyAlignment="1">
      <alignment horizontal="center"/>
    </xf>
    <xf numFmtId="0" fontId="22" fillId="33" borderId="23" xfId="0" applyFont="1" applyFill="1" applyBorder="1" applyAlignment="1">
      <alignment horizontal="center"/>
    </xf>
    <xf numFmtId="0" fontId="22" fillId="33" borderId="22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4" borderId="27" xfId="0" applyFont="1" applyFill="1" applyBorder="1" applyAlignment="1" applyProtection="1">
      <alignment horizontal="center"/>
      <protection locked="0"/>
    </xf>
    <xf numFmtId="0" fontId="22" fillId="33" borderId="32" xfId="0" applyFont="1" applyFill="1" applyBorder="1" applyAlignment="1">
      <alignment horizontal="center"/>
    </xf>
    <xf numFmtId="176" fontId="22" fillId="33" borderId="45" xfId="0" applyNumberFormat="1" applyFont="1" applyFill="1" applyBorder="1" applyAlignment="1">
      <alignment horizontal="center"/>
    </xf>
    <xf numFmtId="0" fontId="31" fillId="33" borderId="17" xfId="0" applyFont="1" applyFill="1" applyBorder="1" applyAlignment="1">
      <alignment/>
    </xf>
    <xf numFmtId="176" fontId="22" fillId="33" borderId="51" xfId="0" applyNumberFormat="1" applyFont="1" applyFill="1" applyBorder="1" applyAlignment="1">
      <alignment horizontal="center"/>
    </xf>
    <xf numFmtId="0" fontId="22" fillId="33" borderId="25" xfId="0" applyFont="1" applyFill="1" applyBorder="1" applyAlignment="1">
      <alignment/>
    </xf>
    <xf numFmtId="0" fontId="22" fillId="33" borderId="33" xfId="0" applyFont="1" applyFill="1" applyBorder="1" applyAlignment="1">
      <alignment/>
    </xf>
    <xf numFmtId="0" fontId="22" fillId="33" borderId="16" xfId="0" applyFont="1" applyFill="1" applyBorder="1" applyAlignment="1">
      <alignment/>
    </xf>
    <xf numFmtId="0" fontId="22" fillId="33" borderId="16" xfId="0" applyFont="1" applyFill="1" applyBorder="1" applyAlignment="1">
      <alignment horizontal="center"/>
    </xf>
    <xf numFmtId="0" fontId="22" fillId="34" borderId="25" xfId="0" applyFont="1" applyFill="1" applyBorder="1" applyAlignment="1" applyProtection="1">
      <alignment horizontal="center"/>
      <protection locked="0"/>
    </xf>
    <xf numFmtId="0" fontId="22" fillId="33" borderId="53" xfId="0" applyFont="1" applyFill="1" applyBorder="1" applyAlignment="1">
      <alignment horizontal="center"/>
    </xf>
    <xf numFmtId="1" fontId="22" fillId="33" borderId="53" xfId="0" applyNumberFormat="1" applyFont="1" applyFill="1" applyBorder="1" applyAlignment="1">
      <alignment horizontal="center"/>
    </xf>
    <xf numFmtId="0" fontId="22" fillId="33" borderId="33" xfId="0" applyFont="1" applyFill="1" applyBorder="1" applyAlignment="1">
      <alignment horizontal="center"/>
    </xf>
    <xf numFmtId="0" fontId="22" fillId="33" borderId="16" xfId="0" applyFont="1" applyFill="1" applyBorder="1" applyAlignment="1" applyProtection="1">
      <alignment/>
      <protection locked="0"/>
    </xf>
    <xf numFmtId="0" fontId="22" fillId="33" borderId="16" xfId="0" applyFont="1" applyFill="1" applyBorder="1" applyAlignment="1" applyProtection="1">
      <alignment horizontal="center"/>
      <protection locked="0"/>
    </xf>
    <xf numFmtId="0" fontId="22" fillId="33" borderId="33" xfId="0" applyFont="1" applyFill="1" applyBorder="1" applyAlignment="1" applyProtection="1">
      <alignment horizontal="center"/>
      <protection locked="0"/>
    </xf>
    <xf numFmtId="0" fontId="22" fillId="33" borderId="53" xfId="0" applyFont="1" applyFill="1" applyBorder="1" applyAlignment="1" applyProtection="1">
      <alignment horizontal="center"/>
      <protection locked="0"/>
    </xf>
    <xf numFmtId="0" fontId="31" fillId="33" borderId="2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51" fillId="0" borderId="0" xfId="0" applyFont="1" applyFill="1" applyBorder="1" applyAlignment="1" applyProtection="1">
      <alignment vertical="center"/>
      <protection hidden="1"/>
    </xf>
    <xf numFmtId="0" fontId="54" fillId="33" borderId="0" xfId="0" applyFont="1" applyFill="1" applyBorder="1" applyAlignment="1" applyProtection="1">
      <alignment vertical="center"/>
      <protection/>
    </xf>
    <xf numFmtId="0" fontId="21" fillId="33" borderId="17" xfId="0" applyFont="1" applyFill="1" applyBorder="1" applyAlignment="1" applyProtection="1">
      <alignment/>
      <protection/>
    </xf>
    <xf numFmtId="0" fontId="21" fillId="34" borderId="33" xfId="0" applyFont="1" applyFill="1" applyBorder="1" applyAlignment="1" applyProtection="1">
      <alignment horizontal="center"/>
      <protection locked="0"/>
    </xf>
    <xf numFmtId="176" fontId="23" fillId="33" borderId="37" xfId="0" applyNumberFormat="1" applyFont="1" applyFill="1" applyBorder="1" applyAlignment="1" applyProtection="1">
      <alignment horizontal="center"/>
      <protection/>
    </xf>
    <xf numFmtId="1" fontId="31" fillId="34" borderId="45" xfId="0" applyNumberFormat="1" applyFont="1" applyFill="1" applyBorder="1" applyAlignment="1" applyProtection="1">
      <alignment horizontal="center"/>
      <protection locked="0"/>
    </xf>
    <xf numFmtId="14" fontId="23" fillId="34" borderId="33" xfId="0" applyNumberFormat="1" applyFont="1" applyFill="1" applyBorder="1" applyAlignment="1" applyProtection="1">
      <alignment horizontal="center"/>
      <protection locked="0"/>
    </xf>
    <xf numFmtId="0" fontId="52" fillId="34" borderId="32" xfId="0" applyFont="1" applyFill="1" applyBorder="1" applyAlignment="1" applyProtection="1">
      <alignment horizontal="left" vertical="center"/>
      <protection locked="0"/>
    </xf>
    <xf numFmtId="0" fontId="52" fillId="34" borderId="29" xfId="0" applyFont="1" applyFill="1" applyBorder="1" applyAlignment="1" applyProtection="1">
      <alignment horizontal="left" vertical="center"/>
      <protection locked="0"/>
    </xf>
    <xf numFmtId="0" fontId="52" fillId="34" borderId="46" xfId="0" applyFont="1" applyFill="1" applyBorder="1" applyAlignment="1" applyProtection="1">
      <alignment horizontal="left" vertical="center"/>
      <protection locked="0"/>
    </xf>
    <xf numFmtId="0" fontId="52" fillId="33" borderId="12" xfId="0" applyFont="1" applyFill="1" applyBorder="1" applyAlignment="1" applyProtection="1">
      <alignment horizontal="center" vertical="center"/>
      <protection/>
    </xf>
    <xf numFmtId="1" fontId="22" fillId="0" borderId="46" xfId="0" applyNumberFormat="1" applyFont="1" applyFill="1" applyBorder="1" applyAlignment="1" applyProtection="1">
      <alignment horizontal="center" vertical="center"/>
      <protection/>
    </xf>
    <xf numFmtId="1" fontId="52" fillId="33" borderId="24" xfId="0" applyNumberFormat="1" applyFont="1" applyFill="1" applyBorder="1" applyAlignment="1" applyProtection="1">
      <alignment horizontal="center" vertical="center"/>
      <protection/>
    </xf>
    <xf numFmtId="1" fontId="52" fillId="33" borderId="12" xfId="0" applyNumberFormat="1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left" vertical="center"/>
      <protection/>
    </xf>
    <xf numFmtId="0" fontId="54" fillId="34" borderId="46" xfId="0" applyFont="1" applyFill="1" applyBorder="1" applyAlignment="1" applyProtection="1">
      <alignment horizontal="center" vertical="center"/>
      <protection locked="0"/>
    </xf>
    <xf numFmtId="0" fontId="52" fillId="33" borderId="11" xfId="0" applyFont="1" applyFill="1" applyBorder="1" applyAlignment="1" applyProtection="1">
      <alignment vertical="center"/>
      <protection/>
    </xf>
    <xf numFmtId="0" fontId="21" fillId="34" borderId="30" xfId="0" applyFont="1" applyFill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23" fillId="34" borderId="15" xfId="0" applyFont="1" applyFill="1" applyBorder="1" applyAlignment="1" applyProtection="1">
      <alignment horizontal="left"/>
      <protection locked="0"/>
    </xf>
    <xf numFmtId="0" fontId="23" fillId="34" borderId="55" xfId="0" applyFont="1" applyFill="1" applyBorder="1" applyAlignment="1" applyProtection="1">
      <alignment horizontal="left"/>
      <protection locked="0"/>
    </xf>
    <xf numFmtId="0" fontId="23" fillId="34" borderId="16" xfId="0" applyFont="1" applyFill="1" applyBorder="1" applyAlignment="1" applyProtection="1">
      <alignment horizontal="left"/>
      <protection locked="0"/>
    </xf>
    <xf numFmtId="0" fontId="23" fillId="34" borderId="33" xfId="0" applyFont="1" applyFill="1" applyBorder="1" applyAlignment="1" applyProtection="1">
      <alignment horizontal="left"/>
      <protection locked="0"/>
    </xf>
    <xf numFmtId="0" fontId="21" fillId="34" borderId="16" xfId="0" applyFont="1" applyFill="1" applyBorder="1" applyAlignment="1" applyProtection="1">
      <alignment horizontal="center"/>
      <protection locked="0"/>
    </xf>
    <xf numFmtId="0" fontId="52" fillId="34" borderId="27" xfId="0" applyFont="1" applyFill="1" applyBorder="1" applyAlignment="1" applyProtection="1">
      <alignment horizontal="left" vertical="center"/>
      <protection locked="0"/>
    </xf>
    <xf numFmtId="0" fontId="52" fillId="34" borderId="15" xfId="0" applyFont="1" applyFill="1" applyBorder="1" applyAlignment="1" applyProtection="1">
      <alignment horizontal="left" vertical="center"/>
      <protection locked="0"/>
    </xf>
    <xf numFmtId="0" fontId="52" fillId="34" borderId="55" xfId="0" applyFont="1" applyFill="1" applyBorder="1" applyAlignment="1" applyProtection="1">
      <alignment horizontal="left" vertical="center"/>
      <protection locked="0"/>
    </xf>
    <xf numFmtId="0" fontId="52" fillId="33" borderId="25" xfId="0" applyFont="1" applyFill="1" applyBorder="1" applyAlignment="1" applyProtection="1">
      <alignment horizontal="left" vertical="center"/>
      <protection/>
    </xf>
    <xf numFmtId="0" fontId="52" fillId="33" borderId="16" xfId="0" applyFont="1" applyFill="1" applyBorder="1" applyAlignment="1" applyProtection="1">
      <alignment horizontal="left" vertical="center"/>
      <protection/>
    </xf>
    <xf numFmtId="0" fontId="52" fillId="0" borderId="36" xfId="0" applyFont="1" applyBorder="1" applyAlignment="1" applyProtection="1">
      <alignment horizontal="center" vertical="center"/>
      <protection/>
    </xf>
    <xf numFmtId="0" fontId="52" fillId="0" borderId="42" xfId="0" applyFont="1" applyBorder="1" applyAlignment="1" applyProtection="1">
      <alignment horizontal="center" vertical="center"/>
      <protection/>
    </xf>
    <xf numFmtId="0" fontId="52" fillId="34" borderId="44" xfId="0" applyFont="1" applyFill="1" applyBorder="1" applyAlignment="1" applyProtection="1">
      <alignment horizontal="left" vertical="center"/>
      <protection locked="0"/>
    </xf>
    <xf numFmtId="49" fontId="54" fillId="33" borderId="30" xfId="0" applyNumberFormat="1" applyFont="1" applyFill="1" applyBorder="1" applyAlignment="1" applyProtection="1">
      <alignment horizontal="center" vertical="center"/>
      <protection/>
    </xf>
    <xf numFmtId="49" fontId="54" fillId="33" borderId="31" xfId="0" applyNumberFormat="1" applyFont="1" applyFill="1" applyBorder="1" applyAlignment="1" applyProtection="1">
      <alignment horizontal="center" vertical="center"/>
      <protection/>
    </xf>
    <xf numFmtId="49" fontId="52" fillId="33" borderId="15" xfId="0" applyNumberFormat="1" applyFont="1" applyFill="1" applyBorder="1" applyAlignment="1" applyProtection="1">
      <alignment horizontal="center" vertical="center"/>
      <protection/>
    </xf>
    <xf numFmtId="49" fontId="52" fillId="33" borderId="55" xfId="0" applyNumberFormat="1" applyFont="1" applyFill="1" applyBorder="1" applyAlignment="1" applyProtection="1">
      <alignment horizontal="center" vertical="center"/>
      <protection/>
    </xf>
    <xf numFmtId="14" fontId="52" fillId="33" borderId="12" xfId="0" applyNumberFormat="1" applyFont="1" applyFill="1" applyBorder="1" applyAlignment="1" applyProtection="1">
      <alignment horizontal="center" vertical="center"/>
      <protection/>
    </xf>
    <xf numFmtId="0" fontId="52" fillId="33" borderId="12" xfId="0" applyFont="1" applyFill="1" applyBorder="1" applyAlignment="1" applyProtection="1">
      <alignment horizontal="center" vertical="center"/>
      <protection/>
    </xf>
    <xf numFmtId="0" fontId="52" fillId="33" borderId="20" xfId="0" applyFont="1" applyFill="1" applyBorder="1" applyAlignment="1" applyProtection="1">
      <alignment horizontal="center" vertical="center"/>
      <protection/>
    </xf>
    <xf numFmtId="0" fontId="52" fillId="33" borderId="0" xfId="0" applyFont="1" applyFill="1" applyBorder="1" applyAlignment="1" applyProtection="1">
      <alignment horizontal="center" vertical="center"/>
      <protection/>
    </xf>
    <xf numFmtId="0" fontId="52" fillId="34" borderId="32" xfId="0" applyFont="1" applyFill="1" applyBorder="1" applyAlignment="1" applyProtection="1">
      <alignment horizontal="left" vertical="center"/>
      <protection locked="0"/>
    </xf>
    <xf numFmtId="0" fontId="52" fillId="34" borderId="29" xfId="0" applyFont="1" applyFill="1" applyBorder="1" applyAlignment="1" applyProtection="1">
      <alignment horizontal="left" vertical="center"/>
      <protection locked="0"/>
    </xf>
    <xf numFmtId="0" fontId="52" fillId="33" borderId="11" xfId="0" applyFont="1" applyFill="1" applyBorder="1" applyAlignment="1" applyProtection="1">
      <alignment horizontal="center" vertical="center"/>
      <protection/>
    </xf>
    <xf numFmtId="0" fontId="52" fillId="34" borderId="46" xfId="0" applyFont="1" applyFill="1" applyBorder="1" applyAlignment="1" applyProtection="1">
      <alignment horizontal="left" vertical="center"/>
      <protection locked="0"/>
    </xf>
    <xf numFmtId="0" fontId="52" fillId="33" borderId="27" xfId="0" applyFont="1" applyFill="1" applyBorder="1" applyAlignment="1" applyProtection="1">
      <alignment horizontal="center" vertical="center"/>
      <protection/>
    </xf>
    <xf numFmtId="0" fontId="52" fillId="33" borderId="15" xfId="0" applyFont="1" applyFill="1" applyBorder="1" applyAlignment="1" applyProtection="1">
      <alignment horizontal="center" vertical="center"/>
      <protection/>
    </xf>
    <xf numFmtId="0" fontId="54" fillId="33" borderId="50" xfId="0" applyFont="1" applyFill="1" applyBorder="1" applyAlignment="1" applyProtection="1">
      <alignment horizontal="left" vertical="center"/>
      <protection/>
    </xf>
    <xf numFmtId="0" fontId="54" fillId="33" borderId="30" xfId="0" applyFont="1" applyFill="1" applyBorder="1" applyAlignment="1" applyProtection="1">
      <alignment horizontal="left" vertical="center"/>
      <protection/>
    </xf>
    <xf numFmtId="0" fontId="52" fillId="33" borderId="27" xfId="0" applyFont="1" applyFill="1" applyBorder="1" applyAlignment="1" applyProtection="1">
      <alignment horizontal="left" vertical="center"/>
      <protection/>
    </xf>
    <xf numFmtId="0" fontId="52" fillId="33" borderId="15" xfId="0" applyFont="1" applyFill="1" applyBorder="1" applyAlignment="1" applyProtection="1">
      <alignment horizontal="left" vertical="center"/>
      <protection/>
    </xf>
    <xf numFmtId="0" fontId="52" fillId="0" borderId="27" xfId="0" applyFont="1" applyBorder="1" applyAlignment="1" applyProtection="1">
      <alignment horizontal="center" vertical="center"/>
      <protection/>
    </xf>
    <xf numFmtId="0" fontId="52" fillId="0" borderId="15" xfId="0" applyFont="1" applyBorder="1" applyAlignment="1" applyProtection="1">
      <alignment horizontal="center" vertical="center"/>
      <protection/>
    </xf>
    <xf numFmtId="0" fontId="52" fillId="0" borderId="55" xfId="0" applyFont="1" applyBorder="1" applyAlignment="1" applyProtection="1">
      <alignment horizontal="center" vertical="center"/>
      <protection/>
    </xf>
    <xf numFmtId="0" fontId="52" fillId="33" borderId="32" xfId="0" applyFont="1" applyFill="1" applyBorder="1" applyAlignment="1" applyProtection="1">
      <alignment horizontal="left" vertical="center"/>
      <protection/>
    </xf>
    <xf numFmtId="0" fontId="52" fillId="33" borderId="29" xfId="0" applyFont="1" applyFill="1" applyBorder="1" applyAlignment="1" applyProtection="1">
      <alignment horizontal="left" vertical="center"/>
      <protection/>
    </xf>
    <xf numFmtId="14" fontId="52" fillId="33" borderId="29" xfId="0" applyNumberFormat="1" applyFont="1" applyFill="1" applyBorder="1" applyAlignment="1" applyProtection="1">
      <alignment horizontal="center" vertical="center"/>
      <protection/>
    </xf>
    <xf numFmtId="14" fontId="52" fillId="33" borderId="49" xfId="0" applyNumberFormat="1" applyFont="1" applyFill="1" applyBorder="1" applyAlignment="1" applyProtection="1">
      <alignment horizontal="center" vertical="center"/>
      <protection/>
    </xf>
    <xf numFmtId="0" fontId="52" fillId="33" borderId="15" xfId="0" applyFont="1" applyFill="1" applyBorder="1" applyAlignment="1" applyProtection="1">
      <alignment horizontal="right" vertical="center"/>
      <protection/>
    </xf>
    <xf numFmtId="0" fontId="52" fillId="33" borderId="29" xfId="0" applyFont="1" applyFill="1" applyBorder="1" applyAlignment="1" applyProtection="1">
      <alignment horizontal="right" vertical="center"/>
      <protection/>
    </xf>
    <xf numFmtId="0" fontId="52" fillId="34" borderId="27" xfId="0" applyFont="1" applyFill="1" applyBorder="1" applyAlignment="1" applyProtection="1">
      <alignment horizontal="left" vertical="center"/>
      <protection/>
    </xf>
    <xf numFmtId="0" fontId="52" fillId="34" borderId="15" xfId="0" applyFont="1" applyFill="1" applyBorder="1" applyAlignment="1" applyProtection="1">
      <alignment horizontal="left" vertical="center"/>
      <protection/>
    </xf>
    <xf numFmtId="0" fontId="52" fillId="34" borderId="55" xfId="0" applyFont="1" applyFill="1" applyBorder="1" applyAlignment="1" applyProtection="1">
      <alignment horizontal="left" vertical="center"/>
      <protection/>
    </xf>
    <xf numFmtId="0" fontId="52" fillId="34" borderId="32" xfId="0" applyFont="1" applyFill="1" applyBorder="1" applyAlignment="1" applyProtection="1">
      <alignment horizontal="left" vertical="center"/>
      <protection/>
    </xf>
    <xf numFmtId="0" fontId="52" fillId="34" borderId="29" xfId="0" applyFont="1" applyFill="1" applyBorder="1" applyAlignment="1" applyProtection="1">
      <alignment horizontal="left" vertical="center"/>
      <protection/>
    </xf>
    <xf numFmtId="0" fontId="52" fillId="34" borderId="49" xfId="0" applyFont="1" applyFill="1" applyBorder="1" applyAlignment="1" applyProtection="1">
      <alignment horizontal="left" vertical="center"/>
      <protection/>
    </xf>
    <xf numFmtId="0" fontId="52" fillId="34" borderId="49" xfId="0" applyFont="1" applyFill="1" applyBorder="1" applyAlignment="1" applyProtection="1">
      <alignment horizontal="left" vertical="center"/>
      <protection locked="0"/>
    </xf>
    <xf numFmtId="2" fontId="31" fillId="0" borderId="22" xfId="0" applyNumberFormat="1" applyFont="1" applyBorder="1" applyAlignment="1" applyProtection="1">
      <alignment horizontal="left" vertical="center"/>
      <protection/>
    </xf>
    <xf numFmtId="2" fontId="31" fillId="0" borderId="23" xfId="0" applyNumberFormat="1" applyFont="1" applyBorder="1" applyAlignment="1" applyProtection="1">
      <alignment horizontal="left" vertical="center"/>
      <protection/>
    </xf>
    <xf numFmtId="2" fontId="31" fillId="0" borderId="24" xfId="0" applyNumberFormat="1" applyFont="1" applyBorder="1" applyAlignment="1" applyProtection="1">
      <alignment horizontal="left" vertical="center"/>
      <protection/>
    </xf>
    <xf numFmtId="1" fontId="31" fillId="0" borderId="30" xfId="0" applyNumberFormat="1" applyFont="1" applyBorder="1" applyAlignment="1" applyProtection="1">
      <alignment horizontal="center"/>
      <protection/>
    </xf>
    <xf numFmtId="1" fontId="31" fillId="0" borderId="31" xfId="0" applyNumberFormat="1" applyFont="1" applyBorder="1" applyAlignment="1" applyProtection="1">
      <alignment horizontal="center"/>
      <protection/>
    </xf>
    <xf numFmtId="1" fontId="22" fillId="0" borderId="15" xfId="0" applyNumberFormat="1" applyFont="1" applyBorder="1" applyAlignment="1" applyProtection="1">
      <alignment horizontal="center"/>
      <protection/>
    </xf>
    <xf numFmtId="1" fontId="22" fillId="0" borderId="55" xfId="0" applyNumberFormat="1" applyFont="1" applyBorder="1" applyAlignment="1" applyProtection="1">
      <alignment horizontal="center"/>
      <protection/>
    </xf>
    <xf numFmtId="14" fontId="22" fillId="0" borderId="12" xfId="0" applyNumberFormat="1" applyFont="1" applyBorder="1" applyAlignment="1" applyProtection="1">
      <alignment horizontal="center"/>
      <protection/>
    </xf>
    <xf numFmtId="0" fontId="31" fillId="0" borderId="12" xfId="0" applyFont="1" applyBorder="1" applyAlignment="1" applyProtection="1">
      <alignment horizontal="left"/>
      <protection/>
    </xf>
    <xf numFmtId="49" fontId="22" fillId="0" borderId="15" xfId="0" applyNumberFormat="1" applyFont="1" applyBorder="1" applyAlignment="1" applyProtection="1">
      <alignment horizontal="center"/>
      <protection/>
    </xf>
    <xf numFmtId="49" fontId="22" fillId="0" borderId="55" xfId="0" applyNumberFormat="1" applyFont="1" applyBorder="1" applyAlignment="1" applyProtection="1">
      <alignment horizontal="center"/>
      <protection/>
    </xf>
    <xf numFmtId="0" fontId="31" fillId="0" borderId="20" xfId="0" applyFont="1" applyBorder="1" applyAlignment="1" applyProtection="1">
      <alignment horizontal="left"/>
      <protection/>
    </xf>
    <xf numFmtId="0" fontId="31" fillId="0" borderId="0" xfId="0" applyFont="1" applyBorder="1" applyAlignment="1" applyProtection="1">
      <alignment horizontal="left"/>
      <protection/>
    </xf>
    <xf numFmtId="0" fontId="22" fillId="0" borderId="50" xfId="0" applyFont="1" applyBorder="1" applyAlignment="1" applyProtection="1">
      <alignment horizontal="left"/>
      <protection/>
    </xf>
    <xf numFmtId="0" fontId="22" fillId="0" borderId="30" xfId="0" applyFont="1" applyBorder="1" applyAlignment="1" applyProtection="1">
      <alignment horizontal="left"/>
      <protection/>
    </xf>
    <xf numFmtId="0" fontId="22" fillId="0" borderId="31" xfId="0" applyFont="1" applyBorder="1" applyAlignment="1" applyProtection="1">
      <alignment horizontal="left"/>
      <protection/>
    </xf>
    <xf numFmtId="0" fontId="22" fillId="0" borderId="27" xfId="0" applyFont="1" applyBorder="1" applyAlignment="1" applyProtection="1">
      <alignment horizontal="left"/>
      <protection/>
    </xf>
    <xf numFmtId="0" fontId="22" fillId="0" borderId="15" xfId="0" applyFont="1" applyBorder="1" applyAlignment="1" applyProtection="1">
      <alignment horizontal="left"/>
      <protection/>
    </xf>
    <xf numFmtId="0" fontId="22" fillId="0" borderId="55" xfId="0" applyFont="1" applyBorder="1" applyAlignment="1" applyProtection="1">
      <alignment horizontal="left"/>
      <protection/>
    </xf>
    <xf numFmtId="0" fontId="22" fillId="0" borderId="32" xfId="0" applyFont="1" applyBorder="1" applyAlignment="1" applyProtection="1">
      <alignment horizontal="left"/>
      <protection/>
    </xf>
    <xf numFmtId="0" fontId="22" fillId="0" borderId="29" xfId="0" applyFont="1" applyBorder="1" applyAlignment="1" applyProtection="1">
      <alignment horizontal="left"/>
      <protection/>
    </xf>
    <xf numFmtId="0" fontId="22" fillId="0" borderId="49" xfId="0" applyFont="1" applyBorder="1" applyAlignment="1" applyProtection="1">
      <alignment horizontal="left"/>
      <protection/>
    </xf>
    <xf numFmtId="0" fontId="31" fillId="0" borderId="11" xfId="0" applyFont="1" applyBorder="1" applyAlignment="1" applyProtection="1">
      <alignment horizontal="left"/>
      <protection/>
    </xf>
    <xf numFmtId="0" fontId="22" fillId="0" borderId="50" xfId="0" applyFont="1" applyBorder="1" applyAlignment="1" applyProtection="1">
      <alignment horizontal="left" wrapText="1"/>
      <protection/>
    </xf>
    <xf numFmtId="0" fontId="22" fillId="0" borderId="30" xfId="0" applyFont="1" applyBorder="1" applyAlignment="1" applyProtection="1">
      <alignment horizontal="left" wrapText="1"/>
      <protection/>
    </xf>
    <xf numFmtId="0" fontId="22" fillId="0" borderId="27" xfId="0" applyFont="1" applyBorder="1" applyAlignment="1" applyProtection="1">
      <alignment horizontal="left" wrapText="1"/>
      <protection/>
    </xf>
    <xf numFmtId="0" fontId="22" fillId="0" borderId="15" xfId="0" applyFont="1" applyBorder="1" applyAlignment="1" applyProtection="1">
      <alignment horizontal="left" wrapText="1"/>
      <protection/>
    </xf>
    <xf numFmtId="0" fontId="31" fillId="36" borderId="44" xfId="0" applyFont="1" applyFill="1" applyBorder="1" applyAlignment="1" applyProtection="1">
      <alignment horizontal="left"/>
      <protection/>
    </xf>
    <xf numFmtId="2" fontId="22" fillId="0" borderId="46" xfId="0" applyNumberFormat="1" applyFont="1" applyBorder="1" applyAlignment="1" applyProtection="1">
      <alignment horizontal="left" vertical="center" wrapText="1"/>
      <protection/>
    </xf>
    <xf numFmtId="2" fontId="31" fillId="0" borderId="22" xfId="0" applyNumberFormat="1" applyFont="1" applyBorder="1" applyAlignment="1" applyProtection="1">
      <alignment horizontal="left" vertical="center" wrapText="1"/>
      <protection/>
    </xf>
    <xf numFmtId="2" fontId="31" fillId="0" borderId="23" xfId="0" applyNumberFormat="1" applyFont="1" applyBorder="1" applyAlignment="1" applyProtection="1">
      <alignment horizontal="left" vertical="center" wrapText="1"/>
      <protection/>
    </xf>
    <xf numFmtId="0" fontId="22" fillId="0" borderId="44" xfId="0" applyFont="1" applyFill="1" applyBorder="1" applyAlignment="1" applyProtection="1">
      <alignment horizontal="left"/>
      <protection/>
    </xf>
    <xf numFmtId="0" fontId="31" fillId="0" borderId="51" xfId="0" applyFont="1" applyBorder="1" applyAlignment="1" applyProtection="1">
      <alignment horizontal="left" wrapText="1"/>
      <protection/>
    </xf>
    <xf numFmtId="0" fontId="31" fillId="0" borderId="45" xfId="0" applyFont="1" applyBorder="1" applyAlignment="1" applyProtection="1">
      <alignment horizontal="left" wrapText="1"/>
      <protection/>
    </xf>
    <xf numFmtId="0" fontId="22" fillId="0" borderId="44" xfId="0" applyFont="1" applyBorder="1" applyAlignment="1" applyProtection="1">
      <alignment horizontal="left"/>
      <protection/>
    </xf>
    <xf numFmtId="2" fontId="31" fillId="0" borderId="51" xfId="0" applyNumberFormat="1" applyFont="1" applyBorder="1" applyAlignment="1" applyProtection="1">
      <alignment horizontal="center" wrapText="1"/>
      <protection/>
    </xf>
    <xf numFmtId="2" fontId="31" fillId="0" borderId="45" xfId="0" applyNumberFormat="1" applyFont="1" applyBorder="1" applyAlignment="1" applyProtection="1">
      <alignment horizontal="center" wrapText="1"/>
      <protection/>
    </xf>
    <xf numFmtId="2" fontId="22" fillId="0" borderId="51" xfId="0" applyNumberFormat="1" applyFont="1" applyBorder="1" applyAlignment="1" applyProtection="1">
      <alignment horizontal="center" textRotation="90" wrapText="1"/>
      <protection/>
    </xf>
    <xf numFmtId="2" fontId="22" fillId="0" borderId="45" xfId="0" applyNumberFormat="1" applyFont="1" applyBorder="1" applyAlignment="1" applyProtection="1">
      <alignment horizontal="center" textRotation="90" wrapText="1"/>
      <protection/>
    </xf>
    <xf numFmtId="2" fontId="22" fillId="37" borderId="51" xfId="0" applyNumberFormat="1" applyFont="1" applyFill="1" applyBorder="1" applyAlignment="1" applyProtection="1">
      <alignment horizontal="center"/>
      <protection/>
    </xf>
    <xf numFmtId="2" fontId="22" fillId="37" borderId="45" xfId="0" applyNumberFormat="1" applyFont="1" applyFill="1" applyBorder="1" applyAlignment="1" applyProtection="1">
      <alignment horizontal="center"/>
      <protection/>
    </xf>
    <xf numFmtId="0" fontId="22" fillId="0" borderId="51" xfId="0" applyFont="1" applyBorder="1" applyAlignment="1" applyProtection="1">
      <alignment horizontal="center" textRotation="90" wrapText="1"/>
      <protection/>
    </xf>
    <xf numFmtId="0" fontId="22" fillId="0" borderId="45" xfId="0" applyFont="1" applyBorder="1" applyAlignment="1" applyProtection="1">
      <alignment horizontal="center" textRotation="90" wrapText="1"/>
      <protection/>
    </xf>
    <xf numFmtId="0" fontId="31" fillId="37" borderId="51" xfId="0" applyFont="1" applyFill="1" applyBorder="1" applyAlignment="1" applyProtection="1">
      <alignment horizontal="center"/>
      <protection/>
    </xf>
    <xf numFmtId="0" fontId="31" fillId="37" borderId="45" xfId="0" applyFont="1" applyFill="1" applyBorder="1" applyAlignment="1" applyProtection="1">
      <alignment horizontal="center"/>
      <protection/>
    </xf>
    <xf numFmtId="0" fontId="22" fillId="0" borderId="27" xfId="0" applyFont="1" applyFill="1" applyBorder="1" applyAlignment="1" applyProtection="1">
      <alignment horizontal="left"/>
      <protection/>
    </xf>
    <xf numFmtId="0" fontId="22" fillId="0" borderId="15" xfId="0" applyFont="1" applyFill="1" applyBorder="1" applyAlignment="1" applyProtection="1">
      <alignment horizontal="left"/>
      <protection/>
    </xf>
    <xf numFmtId="0" fontId="22" fillId="0" borderId="51" xfId="0" applyFont="1" applyBorder="1" applyAlignment="1" applyProtection="1">
      <alignment horizontal="center"/>
      <protection/>
    </xf>
    <xf numFmtId="0" fontId="22" fillId="0" borderId="45" xfId="0" applyFont="1" applyBorder="1" applyAlignment="1" applyProtection="1">
      <alignment horizontal="center"/>
      <protection/>
    </xf>
    <xf numFmtId="2" fontId="31" fillId="0" borderId="52" xfId="0" applyNumberFormat="1" applyFont="1" applyBorder="1" applyAlignment="1" applyProtection="1">
      <alignment horizontal="center" wrapText="1"/>
      <protection/>
    </xf>
    <xf numFmtId="2" fontId="22" fillId="0" borderId="52" xfId="0" applyNumberFormat="1" applyFont="1" applyBorder="1" applyAlignment="1" applyProtection="1">
      <alignment horizontal="center" textRotation="90" wrapText="1"/>
      <protection/>
    </xf>
    <xf numFmtId="0" fontId="22" fillId="0" borderId="52" xfId="0" applyFont="1" applyBorder="1" applyAlignment="1" applyProtection="1">
      <alignment horizontal="center" textRotation="90" wrapText="1"/>
      <protection/>
    </xf>
    <xf numFmtId="14" fontId="22" fillId="0" borderId="29" xfId="0" applyNumberFormat="1" applyFont="1" applyBorder="1" applyAlignment="1" applyProtection="1">
      <alignment horizontal="center"/>
      <protection/>
    </xf>
    <xf numFmtId="14" fontId="22" fillId="0" borderId="49" xfId="0" applyNumberFormat="1" applyFont="1" applyBorder="1" applyAlignment="1" applyProtection="1">
      <alignment horizontal="center"/>
      <protection/>
    </xf>
    <xf numFmtId="0" fontId="22" fillId="0" borderId="25" xfId="0" applyFont="1" applyFill="1" applyBorder="1" applyAlignment="1" applyProtection="1">
      <alignment horizontal="left"/>
      <protection/>
    </xf>
    <xf numFmtId="0" fontId="22" fillId="0" borderId="16" xfId="0" applyFont="1" applyFill="1" applyBorder="1" applyAlignment="1" applyProtection="1">
      <alignment horizontal="left"/>
      <protection/>
    </xf>
    <xf numFmtId="0" fontId="31" fillId="0" borderId="52" xfId="0" applyFont="1" applyBorder="1" applyAlignment="1" applyProtection="1">
      <alignment horizontal="left" wrapText="1"/>
      <protection/>
    </xf>
    <xf numFmtId="0" fontId="22" fillId="0" borderId="51" xfId="0" applyFont="1" applyFill="1" applyBorder="1" applyAlignment="1" applyProtection="1">
      <alignment horizontal="center" wrapText="1"/>
      <protection/>
    </xf>
    <xf numFmtId="0" fontId="22" fillId="0" borderId="52" xfId="0" applyFont="1" applyFill="1" applyBorder="1" applyAlignment="1" applyProtection="1">
      <alignment horizontal="center" wrapText="1"/>
      <protection/>
    </xf>
    <xf numFmtId="0" fontId="22" fillId="0" borderId="45" xfId="0" applyFont="1" applyFill="1" applyBorder="1" applyAlignment="1" applyProtection="1">
      <alignment horizontal="center" wrapText="1"/>
      <protection/>
    </xf>
    <xf numFmtId="0" fontId="22" fillId="0" borderId="15" xfId="0" applyFont="1" applyBorder="1" applyAlignment="1" applyProtection="1">
      <alignment horizontal="center"/>
      <protection/>
    </xf>
    <xf numFmtId="0" fontId="22" fillId="0" borderId="55" xfId="0" applyFont="1" applyBorder="1" applyAlignment="1" applyProtection="1">
      <alignment horizontal="center"/>
      <protection/>
    </xf>
    <xf numFmtId="0" fontId="22" fillId="0" borderId="50" xfId="0" applyFont="1" applyBorder="1" applyAlignment="1" applyProtection="1">
      <alignment/>
      <protection/>
    </xf>
    <xf numFmtId="0" fontId="22" fillId="0" borderId="30" xfId="0" applyFont="1" applyBorder="1" applyAlignment="1" applyProtection="1">
      <alignment/>
      <protection/>
    </xf>
    <xf numFmtId="0" fontId="31" fillId="0" borderId="50" xfId="0" applyFont="1" applyFill="1" applyBorder="1" applyAlignment="1" applyProtection="1">
      <alignment horizontal="center"/>
      <protection/>
    </xf>
    <xf numFmtId="0" fontId="31" fillId="0" borderId="30" xfId="0" applyFont="1" applyFill="1" applyBorder="1" applyAlignment="1" applyProtection="1">
      <alignment horizontal="center"/>
      <protection/>
    </xf>
    <xf numFmtId="0" fontId="22" fillId="0" borderId="13" xfId="0" applyFont="1" applyBorder="1" applyAlignment="1" applyProtection="1">
      <alignment horizontal="center"/>
      <protection/>
    </xf>
    <xf numFmtId="0" fontId="31" fillId="0" borderId="54" xfId="0" applyFont="1" applyFill="1" applyBorder="1" applyAlignment="1" applyProtection="1">
      <alignment horizontal="center"/>
      <protection/>
    </xf>
    <xf numFmtId="0" fontId="31" fillId="0" borderId="44" xfId="0" applyFont="1" applyFill="1" applyBorder="1" applyAlignment="1" applyProtection="1">
      <alignment horizontal="center"/>
      <protection/>
    </xf>
    <xf numFmtId="0" fontId="22" fillId="0" borderId="32" xfId="0" applyFont="1" applyBorder="1" applyAlignment="1" applyProtection="1">
      <alignment/>
      <protection/>
    </xf>
    <xf numFmtId="0" fontId="22" fillId="0" borderId="29" xfId="0" applyFont="1" applyBorder="1" applyAlignment="1" applyProtection="1">
      <alignment/>
      <protection/>
    </xf>
    <xf numFmtId="0" fontId="31" fillId="0" borderId="32" xfId="0" applyFont="1" applyFill="1" applyBorder="1" applyAlignment="1" applyProtection="1">
      <alignment horizontal="center"/>
      <protection/>
    </xf>
    <xf numFmtId="0" fontId="31" fillId="0" borderId="29" xfId="0" applyFont="1" applyFill="1" applyBorder="1" applyAlignment="1" applyProtection="1">
      <alignment horizontal="center"/>
      <protection/>
    </xf>
    <xf numFmtId="0" fontId="31" fillId="0" borderId="65" xfId="0" applyFont="1" applyBorder="1" applyAlignment="1" applyProtection="1">
      <alignment vertical="center"/>
      <protection/>
    </xf>
    <xf numFmtId="0" fontId="31" fillId="0" borderId="66" xfId="0" applyFont="1" applyBorder="1" applyAlignment="1" applyProtection="1">
      <alignment vertical="center"/>
      <protection/>
    </xf>
    <xf numFmtId="0" fontId="31" fillId="0" borderId="46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 horizontal="left"/>
      <protection/>
    </xf>
    <xf numFmtId="0" fontId="22" fillId="0" borderId="11" xfId="0" applyFont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center"/>
      <protection/>
    </xf>
    <xf numFmtId="0" fontId="31" fillId="0" borderId="22" xfId="0" applyFont="1" applyBorder="1" applyAlignment="1" applyProtection="1">
      <alignment vertical="center"/>
      <protection/>
    </xf>
    <xf numFmtId="0" fontId="31" fillId="0" borderId="23" xfId="0" applyFont="1" applyBorder="1" applyAlignment="1" applyProtection="1">
      <alignment vertical="center"/>
      <protection/>
    </xf>
    <xf numFmtId="0" fontId="22" fillId="0" borderId="27" xfId="0" applyFont="1" applyBorder="1" applyAlignment="1" applyProtection="1">
      <alignment/>
      <protection/>
    </xf>
    <xf numFmtId="0" fontId="22" fillId="0" borderId="15" xfId="0" applyFont="1" applyBorder="1" applyAlignment="1" applyProtection="1">
      <alignment/>
      <protection/>
    </xf>
    <xf numFmtId="0" fontId="31" fillId="0" borderId="11" xfId="0" applyFont="1" applyBorder="1" applyAlignment="1" applyProtection="1">
      <alignment horizontal="left" vertical="center"/>
      <protection/>
    </xf>
    <xf numFmtId="0" fontId="31" fillId="0" borderId="12" xfId="0" applyFont="1" applyBorder="1" applyAlignment="1" applyProtection="1">
      <alignment horizontal="left" vertical="center"/>
      <protection/>
    </xf>
    <xf numFmtId="0" fontId="31" fillId="0" borderId="31" xfId="0" applyFont="1" applyFill="1" applyBorder="1" applyAlignment="1" applyProtection="1">
      <alignment horizontal="center"/>
      <protection/>
    </xf>
    <xf numFmtId="0" fontId="31" fillId="0" borderId="27" xfId="0" applyFont="1" applyFill="1" applyBorder="1" applyAlignment="1" applyProtection="1">
      <alignment horizontal="center"/>
      <protection/>
    </xf>
    <xf numFmtId="0" fontId="31" fillId="0" borderId="15" xfId="0" applyFont="1" applyFill="1" applyBorder="1" applyAlignment="1" applyProtection="1">
      <alignment horizontal="center"/>
      <protection/>
    </xf>
    <xf numFmtId="0" fontId="31" fillId="0" borderId="55" xfId="0" applyFont="1" applyFill="1" applyBorder="1" applyAlignment="1" applyProtection="1">
      <alignment horizontal="center"/>
      <protection/>
    </xf>
    <xf numFmtId="0" fontId="31" fillId="0" borderId="49" xfId="0" applyFont="1" applyFill="1" applyBorder="1" applyAlignment="1" applyProtection="1">
      <alignment horizontal="center"/>
      <protection/>
    </xf>
    <xf numFmtId="1" fontId="22" fillId="37" borderId="32" xfId="0" applyNumberFormat="1" applyFont="1" applyFill="1" applyBorder="1" applyAlignment="1" applyProtection="1">
      <alignment horizontal="center"/>
      <protection/>
    </xf>
    <xf numFmtId="1" fontId="22" fillId="37" borderId="49" xfId="0" applyNumberFormat="1" applyFont="1" applyFill="1" applyBorder="1" applyAlignment="1" applyProtection="1">
      <alignment horizontal="center"/>
      <protection/>
    </xf>
    <xf numFmtId="1" fontId="22" fillId="37" borderId="15" xfId="0" applyNumberFormat="1" applyFont="1" applyFill="1" applyBorder="1" applyAlignment="1" applyProtection="1">
      <alignment horizontal="center"/>
      <protection/>
    </xf>
    <xf numFmtId="1" fontId="22" fillId="37" borderId="55" xfId="0" applyNumberFormat="1" applyFont="1" applyFill="1" applyBorder="1" applyAlignment="1" applyProtection="1">
      <alignment horizontal="center"/>
      <protection/>
    </xf>
    <xf numFmtId="1" fontId="22" fillId="37" borderId="23" xfId="0" applyNumberFormat="1" applyFont="1" applyFill="1" applyBorder="1" applyAlignment="1" applyProtection="1">
      <alignment horizontal="center"/>
      <protection/>
    </xf>
    <xf numFmtId="1" fontId="22" fillId="37" borderId="24" xfId="0" applyNumberFormat="1" applyFont="1" applyFill="1" applyBorder="1" applyAlignment="1" applyProtection="1">
      <alignment horizontal="center"/>
      <protection/>
    </xf>
    <xf numFmtId="1" fontId="0" fillId="37" borderId="11" xfId="0" applyNumberFormat="1" applyFont="1" applyFill="1" applyBorder="1" applyAlignment="1" applyProtection="1">
      <alignment horizontal="center"/>
      <protection/>
    </xf>
    <xf numFmtId="1" fontId="0" fillId="37" borderId="10" xfId="0" applyNumberFormat="1" applyFont="1" applyFill="1" applyBorder="1" applyAlignment="1" applyProtection="1">
      <alignment horizontal="center"/>
      <protection/>
    </xf>
    <xf numFmtId="0" fontId="22" fillId="0" borderId="15" xfId="0" applyFont="1" applyBorder="1" applyAlignment="1" applyProtection="1">
      <alignment horizontal="right"/>
      <protection/>
    </xf>
    <xf numFmtId="2" fontId="22" fillId="0" borderId="12" xfId="0" applyNumberFormat="1" applyFont="1" applyBorder="1" applyAlignment="1" applyProtection="1">
      <alignment horizontal="center" wrapText="1"/>
      <protection/>
    </xf>
    <xf numFmtId="2" fontId="22" fillId="0" borderId="10" xfId="0" applyNumberFormat="1" applyFont="1" applyBorder="1" applyAlignment="1" applyProtection="1">
      <alignment horizontal="center" wrapText="1"/>
      <protection/>
    </xf>
    <xf numFmtId="14" fontId="22" fillId="0" borderId="67" xfId="0" applyNumberFormat="1" applyFont="1" applyBorder="1" applyAlignment="1" applyProtection="1">
      <alignment horizontal="center"/>
      <protection/>
    </xf>
    <xf numFmtId="14" fontId="22" fillId="0" borderId="68" xfId="0" applyNumberFormat="1" applyFont="1" applyBorder="1" applyAlignment="1" applyProtection="1">
      <alignment horizontal="center"/>
      <protection/>
    </xf>
    <xf numFmtId="14" fontId="0" fillId="0" borderId="69" xfId="0" applyNumberFormat="1" applyFont="1" applyFill="1" applyBorder="1" applyAlignment="1" applyProtection="1">
      <alignment horizontal="center" wrapText="1"/>
      <protection/>
    </xf>
    <xf numFmtId="14" fontId="0" fillId="0" borderId="70" xfId="0" applyNumberFormat="1" applyFont="1" applyFill="1" applyBorder="1" applyAlignment="1" applyProtection="1">
      <alignment horizontal="center" wrapText="1"/>
      <protection/>
    </xf>
    <xf numFmtId="1" fontId="22" fillId="37" borderId="27" xfId="0" applyNumberFormat="1" applyFont="1" applyFill="1" applyBorder="1" applyAlignment="1" applyProtection="1">
      <alignment horizontal="center"/>
      <protection/>
    </xf>
    <xf numFmtId="1" fontId="22" fillId="37" borderId="30" xfId="0" applyNumberFormat="1" applyFont="1" applyFill="1" applyBorder="1" applyAlignment="1" applyProtection="1">
      <alignment horizontal="center"/>
      <protection/>
    </xf>
    <xf numFmtId="1" fontId="22" fillId="37" borderId="31" xfId="0" applyNumberFormat="1" applyFont="1" applyFill="1" applyBorder="1" applyAlignment="1" applyProtection="1">
      <alignment horizontal="center"/>
      <protection/>
    </xf>
    <xf numFmtId="1" fontId="22" fillId="0" borderId="15" xfId="0" applyNumberFormat="1" applyFont="1" applyFill="1" applyBorder="1" applyAlignment="1" applyProtection="1">
      <alignment horizontal="center"/>
      <protection/>
    </xf>
    <xf numFmtId="1" fontId="22" fillId="0" borderId="55" xfId="0" applyNumberFormat="1" applyFont="1" applyFill="1" applyBorder="1" applyAlignment="1" applyProtection="1">
      <alignment horizontal="center"/>
      <protection/>
    </xf>
    <xf numFmtId="1" fontId="0" fillId="36" borderId="22" xfId="0" applyNumberFormat="1" applyFont="1" applyFill="1" applyBorder="1" applyAlignment="1" applyProtection="1">
      <alignment horizontal="center"/>
      <protection/>
    </xf>
    <xf numFmtId="1" fontId="0" fillId="36" borderId="24" xfId="0" applyNumberFormat="1" applyFont="1" applyFill="1" applyBorder="1" applyAlignment="1" applyProtection="1">
      <alignment horizontal="center"/>
      <protection/>
    </xf>
    <xf numFmtId="2" fontId="0" fillId="0" borderId="11" xfId="0" applyNumberFormat="1" applyFont="1" applyBorder="1" applyAlignment="1" applyProtection="1">
      <alignment horizontal="center" wrapText="1"/>
      <protection/>
    </xf>
    <xf numFmtId="2" fontId="0" fillId="0" borderId="10" xfId="0" applyNumberFormat="1" applyFont="1" applyBorder="1" applyAlignment="1" applyProtection="1">
      <alignment horizontal="center"/>
      <protection/>
    </xf>
    <xf numFmtId="1" fontId="0" fillId="0" borderId="27" xfId="0" applyNumberFormat="1" applyFont="1" applyBorder="1" applyAlignment="1" applyProtection="1">
      <alignment horizontal="center"/>
      <protection/>
    </xf>
    <xf numFmtId="1" fontId="0" fillId="0" borderId="55" xfId="0" applyNumberFormat="1" applyFont="1" applyBorder="1" applyAlignment="1" applyProtection="1">
      <alignment horizontal="center"/>
      <protection/>
    </xf>
    <xf numFmtId="1" fontId="0" fillId="34" borderId="64" xfId="0" applyNumberFormat="1" applyFont="1" applyFill="1" applyBorder="1" applyAlignment="1" applyProtection="1">
      <alignment horizontal="center"/>
      <protection locked="0"/>
    </xf>
    <xf numFmtId="1" fontId="0" fillId="34" borderId="48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right" vertical="center"/>
      <protection/>
    </xf>
    <xf numFmtId="2" fontId="22" fillId="37" borderId="32" xfId="0" applyNumberFormat="1" applyFont="1" applyFill="1" applyBorder="1" applyAlignment="1" applyProtection="1">
      <alignment horizontal="center"/>
      <protection/>
    </xf>
    <xf numFmtId="2" fontId="22" fillId="37" borderId="49" xfId="0" applyNumberFormat="1" applyFont="1" applyFill="1" applyBorder="1" applyAlignment="1" applyProtection="1">
      <alignment horizontal="center"/>
      <protection/>
    </xf>
    <xf numFmtId="2" fontId="22" fillId="0" borderId="71" xfId="0" applyNumberFormat="1" applyFont="1" applyBorder="1" applyAlignment="1" applyProtection="1">
      <alignment horizontal="center" wrapText="1"/>
      <protection/>
    </xf>
    <xf numFmtId="2" fontId="22" fillId="0" borderId="72" xfId="0" applyNumberFormat="1" applyFont="1" applyBorder="1" applyAlignment="1" applyProtection="1">
      <alignment horizontal="center" wrapText="1"/>
      <protection/>
    </xf>
    <xf numFmtId="2" fontId="22" fillId="37" borderId="15" xfId="0" applyNumberFormat="1" applyFont="1" applyFill="1" applyBorder="1" applyAlignment="1" applyProtection="1">
      <alignment horizontal="center"/>
      <protection/>
    </xf>
    <xf numFmtId="2" fontId="22" fillId="37" borderId="55" xfId="0" applyNumberFormat="1" applyFont="1" applyFill="1" applyBorder="1" applyAlignment="1" applyProtection="1">
      <alignment horizontal="center"/>
      <protection/>
    </xf>
    <xf numFmtId="1" fontId="0" fillId="0" borderId="50" xfId="0" applyNumberFormat="1" applyFont="1" applyBorder="1" applyAlignment="1" applyProtection="1">
      <alignment horizontal="center"/>
      <protection/>
    </xf>
    <xf numFmtId="1" fontId="0" fillId="0" borderId="31" xfId="0" applyNumberFormat="1" applyFont="1" applyBorder="1" applyAlignment="1" applyProtection="1">
      <alignment horizontal="center"/>
      <protection/>
    </xf>
    <xf numFmtId="0" fontId="22" fillId="0" borderId="55" xfId="0" applyFont="1" applyBorder="1" applyAlignment="1" applyProtection="1">
      <alignment horizontal="right"/>
      <protection/>
    </xf>
    <xf numFmtId="0" fontId="0" fillId="34" borderId="47" xfId="0" applyFont="1" applyFill="1" applyBorder="1" applyAlignment="1" applyProtection="1">
      <alignment horizontal="left"/>
      <protection locked="0"/>
    </xf>
    <xf numFmtId="0" fontId="0" fillId="34" borderId="48" xfId="0" applyFont="1" applyFill="1" applyBorder="1" applyAlignment="1" applyProtection="1">
      <alignment horizontal="left"/>
      <protection locked="0"/>
    </xf>
    <xf numFmtId="0" fontId="0" fillId="34" borderId="50" xfId="0" applyFont="1" applyFill="1" applyBorder="1" applyAlignment="1" applyProtection="1">
      <alignment horizontal="left" vertical="center"/>
      <protection locked="0"/>
    </xf>
    <xf numFmtId="0" fontId="0" fillId="34" borderId="30" xfId="0" applyFont="1" applyFill="1" applyBorder="1" applyAlignment="1" applyProtection="1">
      <alignment horizontal="left" vertical="center"/>
      <protection locked="0"/>
    </xf>
    <xf numFmtId="0" fontId="0" fillId="34" borderId="27" xfId="0" applyFont="1" applyFill="1" applyBorder="1" applyAlignment="1" applyProtection="1">
      <alignment horizontal="left" vertical="center"/>
      <protection locked="0"/>
    </xf>
    <xf numFmtId="0" fontId="0" fillId="34" borderId="15" xfId="0" applyFont="1" applyFill="1" applyBorder="1" applyAlignment="1" applyProtection="1">
      <alignment horizontal="left" vertical="center"/>
      <protection locked="0"/>
    </xf>
    <xf numFmtId="0" fontId="0" fillId="0" borderId="30" xfId="0" applyFont="1" applyFill="1" applyBorder="1" applyAlignment="1" applyProtection="1">
      <alignment horizontal="right" vertical="center"/>
      <protection/>
    </xf>
    <xf numFmtId="1" fontId="31" fillId="33" borderId="30" xfId="0" applyNumberFormat="1" applyFont="1" applyFill="1" applyBorder="1" applyAlignment="1" applyProtection="1">
      <alignment horizontal="center"/>
      <protection/>
    </xf>
    <xf numFmtId="1" fontId="31" fillId="33" borderId="31" xfId="0" applyNumberFormat="1" applyFont="1" applyFill="1" applyBorder="1" applyAlignment="1" applyProtection="1">
      <alignment horizontal="center"/>
      <protection/>
    </xf>
    <xf numFmtId="0" fontId="22" fillId="33" borderId="15" xfId="0" applyFont="1" applyFill="1" applyBorder="1" applyAlignment="1" applyProtection="1">
      <alignment horizontal="center"/>
      <protection/>
    </xf>
    <xf numFmtId="0" fontId="22" fillId="33" borderId="55" xfId="0" applyFont="1" applyFill="1" applyBorder="1" applyAlignment="1" applyProtection="1">
      <alignment horizontal="center"/>
      <protection/>
    </xf>
    <xf numFmtId="49" fontId="22" fillId="33" borderId="15" xfId="0" applyNumberFormat="1" applyFont="1" applyFill="1" applyBorder="1" applyAlignment="1" applyProtection="1">
      <alignment horizontal="center"/>
      <protection/>
    </xf>
    <xf numFmtId="49" fontId="22" fillId="33" borderId="55" xfId="0" applyNumberFormat="1" applyFont="1" applyFill="1" applyBorder="1" applyAlignment="1" applyProtection="1">
      <alignment horizontal="center"/>
      <protection/>
    </xf>
    <xf numFmtId="14" fontId="0" fillId="33" borderId="23" xfId="0" applyNumberFormat="1" applyFont="1" applyFill="1" applyBorder="1" applyAlignment="1" applyProtection="1">
      <alignment horizontal="center" wrapText="1"/>
      <protection/>
    </xf>
    <xf numFmtId="14" fontId="0" fillId="33" borderId="24" xfId="0" applyNumberFormat="1" applyFont="1" applyFill="1" applyBorder="1" applyAlignment="1" applyProtection="1">
      <alignment horizontal="center" wrapText="1"/>
      <protection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Standard_Tabelle1" xfId="52"/>
    <cellStyle name="Standard_Tabelle3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2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59</xdr:row>
      <xdr:rowOff>85725</xdr:rowOff>
    </xdr:from>
    <xdr:to>
      <xdr:col>7</xdr:col>
      <xdr:colOff>876300</xdr:colOff>
      <xdr:row>62</xdr:row>
      <xdr:rowOff>57150</xdr:rowOff>
    </xdr:to>
    <xdr:sp fLocksText="0">
      <xdr:nvSpPr>
        <xdr:cNvPr id="1" name="Textfeld 1"/>
        <xdr:cNvSpPr txBox="1">
          <a:spLocks noChangeArrowheads="1"/>
        </xdr:cNvSpPr>
      </xdr:nvSpPr>
      <xdr:spPr>
        <a:xfrm>
          <a:off x="28575" y="9658350"/>
          <a:ext cx="6305550" cy="542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619125</xdr:colOff>
      <xdr:row>5</xdr:row>
      <xdr:rowOff>66675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22479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63</xdr:row>
      <xdr:rowOff>95250</xdr:rowOff>
    </xdr:from>
    <xdr:to>
      <xdr:col>7</xdr:col>
      <xdr:colOff>857250</xdr:colOff>
      <xdr:row>65</xdr:row>
      <xdr:rowOff>0</xdr:rowOff>
    </xdr:to>
    <xdr:pic>
      <xdr:nvPicPr>
        <xdr:cNvPr id="3" name="Grafik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0429875"/>
          <a:ext cx="6296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19050</xdr:colOff>
      <xdr:row>16</xdr:row>
      <xdr:rowOff>161925</xdr:rowOff>
    </xdr:from>
    <xdr:ext cx="0" cy="171450"/>
    <xdr:sp fLocksText="0">
      <xdr:nvSpPr>
        <xdr:cNvPr id="1" name="Textfeld 1"/>
        <xdr:cNvSpPr txBox="1">
          <a:spLocks noChangeArrowheads="1"/>
        </xdr:cNvSpPr>
      </xdr:nvSpPr>
      <xdr:spPr>
        <a:xfrm>
          <a:off x="7400925" y="33337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26</xdr:row>
      <xdr:rowOff>0</xdr:rowOff>
    </xdr:from>
    <xdr:to>
      <xdr:col>14</xdr:col>
      <xdr:colOff>0</xdr:colOff>
      <xdr:row>26</xdr:row>
      <xdr:rowOff>0</xdr:rowOff>
    </xdr:to>
    <xdr:sp fLocksText="0">
      <xdr:nvSpPr>
        <xdr:cNvPr id="1" name="Text 3"/>
        <xdr:cNvSpPr txBox="1">
          <a:spLocks noChangeArrowheads="1"/>
        </xdr:cNvSpPr>
      </xdr:nvSpPr>
      <xdr:spPr>
        <a:xfrm>
          <a:off x="419100" y="6276975"/>
          <a:ext cx="77343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L66"/>
  <sheetViews>
    <sheetView showZeros="0" view="pageBreakPreview" zoomScaleNormal="145" zoomScaleSheetLayoutView="100" workbookViewId="0" topLeftCell="A1">
      <selection activeCell="M30" sqref="M30"/>
    </sheetView>
  </sheetViews>
  <sheetFormatPr defaultColWidth="11.421875" defaultRowHeight="12.75"/>
  <cols>
    <col min="1" max="1" width="13.28125" style="50" customWidth="1"/>
    <col min="2" max="7" width="11.421875" style="50" customWidth="1"/>
    <col min="8" max="8" width="13.421875" style="50" customWidth="1"/>
    <col min="9" max="9" width="11.421875" style="50" customWidth="1"/>
    <col min="10" max="11" width="11.421875" style="50" hidden="1" customWidth="1"/>
    <col min="12" max="16384" width="11.421875" style="50" customWidth="1"/>
  </cols>
  <sheetData>
    <row r="1" spans="1:8" ht="15">
      <c r="A1" s="67"/>
      <c r="B1" s="67"/>
      <c r="C1" s="67"/>
      <c r="D1" s="67"/>
      <c r="E1" s="67"/>
      <c r="F1" s="67"/>
      <c r="G1" s="67"/>
      <c r="H1" s="67"/>
    </row>
    <row r="2" spans="1:8" ht="15">
      <c r="A2" s="67"/>
      <c r="B2" s="67"/>
      <c r="C2" s="67"/>
      <c r="D2" s="67"/>
      <c r="E2" s="67"/>
      <c r="F2" s="67"/>
      <c r="G2" s="67"/>
      <c r="H2" s="67"/>
    </row>
    <row r="3" spans="1:8" ht="15">
      <c r="A3" s="67"/>
      <c r="B3" s="67"/>
      <c r="C3" s="67"/>
      <c r="D3" s="67"/>
      <c r="E3" s="67"/>
      <c r="F3" s="67"/>
      <c r="G3" s="67"/>
      <c r="H3" s="67"/>
    </row>
    <row r="4" spans="1:8" ht="15">
      <c r="A4" s="67"/>
      <c r="B4" s="67"/>
      <c r="C4" s="67"/>
      <c r="D4" s="67"/>
      <c r="E4" s="67"/>
      <c r="F4" s="67"/>
      <c r="G4" s="67"/>
      <c r="H4" s="67"/>
    </row>
    <row r="5" spans="1:8" ht="15">
      <c r="A5" s="67"/>
      <c r="B5" s="67"/>
      <c r="C5" s="67"/>
      <c r="D5" s="67"/>
      <c r="E5" s="67"/>
      <c r="F5" s="67"/>
      <c r="G5" s="67"/>
      <c r="H5" s="67"/>
    </row>
    <row r="6" spans="1:8" ht="15">
      <c r="A6" s="67"/>
      <c r="B6" s="67"/>
      <c r="C6" s="67"/>
      <c r="D6" s="67"/>
      <c r="E6" s="67"/>
      <c r="F6" s="67"/>
      <c r="G6" s="67"/>
      <c r="H6" s="67"/>
    </row>
    <row r="7" spans="1:8" ht="15">
      <c r="A7" s="68" t="s">
        <v>305</v>
      </c>
      <c r="B7" s="67"/>
      <c r="C7" s="67"/>
      <c r="D7" s="67"/>
      <c r="E7" s="67"/>
      <c r="F7" s="67"/>
      <c r="G7" s="67"/>
      <c r="H7" s="67"/>
    </row>
    <row r="8" spans="1:8" ht="15">
      <c r="A8" s="67" t="s">
        <v>219</v>
      </c>
      <c r="B8" s="67"/>
      <c r="C8" s="67"/>
      <c r="D8" s="67"/>
      <c r="E8" s="67"/>
      <c r="F8" s="67"/>
      <c r="G8" s="67"/>
      <c r="H8" s="67"/>
    </row>
    <row r="9" spans="1:8" ht="15">
      <c r="A9" s="67"/>
      <c r="B9" s="67"/>
      <c r="C9" s="67"/>
      <c r="D9" s="67"/>
      <c r="E9" s="67"/>
      <c r="F9" s="67"/>
      <c r="G9" s="67"/>
      <c r="H9" s="67"/>
    </row>
    <row r="10" spans="1:8" ht="15">
      <c r="A10" s="69" t="s">
        <v>221</v>
      </c>
      <c r="B10" s="588"/>
      <c r="C10" s="589"/>
      <c r="D10" s="589"/>
      <c r="E10" s="70"/>
      <c r="F10" s="70"/>
      <c r="G10" s="70"/>
      <c r="H10" s="71"/>
    </row>
    <row r="11" spans="1:12" ht="15">
      <c r="A11" s="73" t="s">
        <v>282</v>
      </c>
      <c r="B11" s="592"/>
      <c r="C11" s="592"/>
      <c r="D11" s="592"/>
      <c r="E11" s="61"/>
      <c r="F11" s="72" t="s">
        <v>275</v>
      </c>
      <c r="G11" s="65"/>
      <c r="H11" s="75"/>
      <c r="J11" s="50" t="s">
        <v>83</v>
      </c>
      <c r="K11" s="51">
        <f>IF($G$11="Talzone",5,0)</f>
        <v>0</v>
      </c>
      <c r="L11" s="51"/>
    </row>
    <row r="12" spans="1:12" ht="15">
      <c r="A12" s="73" t="s">
        <v>283</v>
      </c>
      <c r="B12" s="592"/>
      <c r="C12" s="592"/>
      <c r="D12" s="592"/>
      <c r="E12" s="61"/>
      <c r="F12" s="72" t="s">
        <v>276</v>
      </c>
      <c r="G12" s="592"/>
      <c r="H12" s="593"/>
      <c r="J12" s="50" t="s">
        <v>84</v>
      </c>
      <c r="K12" s="51">
        <f>IF($G$11="Hügelzone",5,0)</f>
        <v>0</v>
      </c>
      <c r="L12" s="51"/>
    </row>
    <row r="13" spans="1:12" ht="15">
      <c r="A13" s="74"/>
      <c r="B13" s="61"/>
      <c r="C13" s="61"/>
      <c r="D13" s="61"/>
      <c r="E13" s="61"/>
      <c r="F13" s="66"/>
      <c r="G13" s="76"/>
      <c r="H13" s="77"/>
      <c r="J13" s="50" t="s">
        <v>85</v>
      </c>
      <c r="K13" s="51">
        <f>IF($G$11="Bergzone",6,0)</f>
        <v>0</v>
      </c>
      <c r="L13" s="51"/>
    </row>
    <row r="14" spans="1:12" ht="15">
      <c r="A14" s="73" t="s">
        <v>277</v>
      </c>
      <c r="B14" s="592"/>
      <c r="C14" s="592"/>
      <c r="D14" s="592"/>
      <c r="E14" s="66" t="s">
        <v>278</v>
      </c>
      <c r="F14" s="592"/>
      <c r="G14" s="592"/>
      <c r="H14" s="593"/>
      <c r="K14" s="51">
        <f>SUM(K11:K13)</f>
        <v>0</v>
      </c>
      <c r="L14" s="51"/>
    </row>
    <row r="15" spans="1:12" ht="15">
      <c r="A15" s="73" t="s">
        <v>279</v>
      </c>
      <c r="B15" s="590"/>
      <c r="C15" s="590"/>
      <c r="D15" s="590"/>
      <c r="E15" s="66" t="s">
        <v>286</v>
      </c>
      <c r="F15" s="590"/>
      <c r="G15" s="590"/>
      <c r="H15" s="591"/>
      <c r="K15" s="51"/>
      <c r="L15" s="51"/>
    </row>
    <row r="16" spans="1:12" ht="15">
      <c r="A16" s="73" t="s">
        <v>287</v>
      </c>
      <c r="B16" s="590"/>
      <c r="C16" s="590"/>
      <c r="D16" s="590"/>
      <c r="E16" s="66"/>
      <c r="F16" s="171"/>
      <c r="G16" s="172"/>
      <c r="H16" s="173"/>
      <c r="K16" s="51"/>
      <c r="L16" s="51"/>
    </row>
    <row r="17" spans="1:12" ht="15">
      <c r="A17" s="73" t="s">
        <v>280</v>
      </c>
      <c r="B17" s="590"/>
      <c r="C17" s="590"/>
      <c r="D17" s="590"/>
      <c r="E17" s="66" t="s">
        <v>281</v>
      </c>
      <c r="F17" s="592"/>
      <c r="G17" s="592"/>
      <c r="H17" s="593"/>
      <c r="K17" s="51"/>
      <c r="L17" s="51"/>
    </row>
    <row r="18" spans="1:12" ht="15">
      <c r="A18" s="73"/>
      <c r="B18" s="66"/>
      <c r="C18" s="66"/>
      <c r="D18" s="66"/>
      <c r="E18" s="66"/>
      <c r="F18" s="66"/>
      <c r="G18" s="72"/>
      <c r="H18" s="78"/>
      <c r="K18" s="51"/>
      <c r="L18" s="51"/>
    </row>
    <row r="19" spans="1:11" ht="15">
      <c r="A19" s="73" t="s">
        <v>285</v>
      </c>
      <c r="B19" s="592"/>
      <c r="C19" s="592"/>
      <c r="D19" s="592"/>
      <c r="E19" s="66"/>
      <c r="F19" s="66"/>
      <c r="G19" s="72" t="s">
        <v>1</v>
      </c>
      <c r="H19" s="577"/>
      <c r="K19" s="51"/>
    </row>
    <row r="20" spans="1:11" ht="6.75" customHeight="1">
      <c r="A20" s="79"/>
      <c r="B20" s="80"/>
      <c r="C20" s="80"/>
      <c r="D20" s="80"/>
      <c r="E20" s="80"/>
      <c r="F20" s="80"/>
      <c r="G20" s="80"/>
      <c r="H20" s="81"/>
      <c r="K20" s="51"/>
    </row>
    <row r="21" spans="1:8" ht="6.75" customHeight="1">
      <c r="A21" s="66"/>
      <c r="B21" s="61"/>
      <c r="C21" s="61"/>
      <c r="D21" s="61"/>
      <c r="E21" s="61"/>
      <c r="F21" s="61"/>
      <c r="G21" s="82"/>
      <c r="H21" s="82"/>
    </row>
    <row r="22" spans="1:8" ht="15" customHeight="1">
      <c r="A22" s="69" t="s">
        <v>271</v>
      </c>
      <c r="B22" s="83"/>
      <c r="C22" s="83"/>
      <c r="D22" s="70"/>
      <c r="E22" s="70"/>
      <c r="F22" s="70"/>
      <c r="G22" s="84"/>
      <c r="H22" s="85"/>
    </row>
    <row r="23" spans="1:8" ht="15">
      <c r="A23" s="89" t="s">
        <v>222</v>
      </c>
      <c r="B23" s="62"/>
      <c r="C23" s="62"/>
      <c r="D23" s="62"/>
      <c r="E23" s="62"/>
      <c r="F23" s="62"/>
      <c r="G23" s="90" t="s">
        <v>228</v>
      </c>
      <c r="H23" s="91">
        <f>'Rindvieh, Schweine, Geflügel'!M48+'andere Tiere'!M39</f>
        <v>0</v>
      </c>
    </row>
    <row r="24" spans="1:8" ht="15" customHeight="1">
      <c r="A24" s="89" t="s">
        <v>226</v>
      </c>
      <c r="B24" s="62"/>
      <c r="C24" s="62"/>
      <c r="D24" s="62"/>
      <c r="E24" s="62"/>
      <c r="F24" s="62"/>
      <c r="G24" s="90" t="s">
        <v>228</v>
      </c>
      <c r="H24" s="91">
        <f>'Abwasser Betrieb+Wohnhaus'!O42</f>
        <v>0</v>
      </c>
    </row>
    <row r="25" spans="1:8" ht="15">
      <c r="A25" s="89" t="s">
        <v>29</v>
      </c>
      <c r="B25" s="62"/>
      <c r="C25" s="62"/>
      <c r="D25" s="62"/>
      <c r="E25" s="62"/>
      <c r="F25" s="62"/>
      <c r="G25" s="90" t="s">
        <v>228</v>
      </c>
      <c r="H25" s="91">
        <f>'Abwasser Betrieb+Wohnhaus'!O50</f>
        <v>0</v>
      </c>
    </row>
    <row r="26" spans="1:8" ht="15">
      <c r="A26" s="89" t="s">
        <v>223</v>
      </c>
      <c r="B26" s="62"/>
      <c r="C26" s="62"/>
      <c r="D26" s="62"/>
      <c r="E26" s="62"/>
      <c r="F26" s="62"/>
      <c r="G26" s="90" t="s">
        <v>228</v>
      </c>
      <c r="H26" s="91">
        <f>'Abwasser Nebenbetrieb'!K38</f>
        <v>0</v>
      </c>
    </row>
    <row r="27" spans="1:8" ht="15">
      <c r="A27" s="89" t="s">
        <v>227</v>
      </c>
      <c r="B27" s="62"/>
      <c r="C27" s="62"/>
      <c r="D27" s="62"/>
      <c r="E27" s="62"/>
      <c r="F27" s="62"/>
      <c r="G27" s="90" t="s">
        <v>228</v>
      </c>
      <c r="H27" s="91">
        <f>SUM(H23:H26)</f>
        <v>0</v>
      </c>
    </row>
    <row r="28" spans="1:8" ht="6.75" customHeight="1">
      <c r="A28" s="79"/>
      <c r="B28" s="80"/>
      <c r="C28" s="80"/>
      <c r="D28" s="80"/>
      <c r="E28" s="80"/>
      <c r="F28" s="80"/>
      <c r="G28" s="174"/>
      <c r="H28" s="175"/>
    </row>
    <row r="29" spans="1:8" ht="6.75" customHeight="1">
      <c r="A29" s="61"/>
      <c r="B29" s="61"/>
      <c r="C29" s="61"/>
      <c r="D29" s="61"/>
      <c r="E29" s="61"/>
      <c r="F29" s="61"/>
      <c r="G29" s="93"/>
      <c r="H29" s="93"/>
    </row>
    <row r="30" spans="1:8" ht="15">
      <c r="A30" s="170" t="s">
        <v>272</v>
      </c>
      <c r="B30" s="94"/>
      <c r="C30" s="94"/>
      <c r="D30" s="94"/>
      <c r="E30" s="94"/>
      <c r="F30" s="95"/>
      <c r="G30" s="95"/>
      <c r="H30" s="96"/>
    </row>
    <row r="31" spans="1:8" ht="15">
      <c r="A31" s="86" t="s">
        <v>234</v>
      </c>
      <c r="B31" s="61"/>
      <c r="C31" s="87"/>
      <c r="D31" s="87"/>
      <c r="E31" s="87"/>
      <c r="F31" s="97"/>
      <c r="G31" s="97" t="s">
        <v>230</v>
      </c>
      <c r="H31" s="88">
        <f>('Rindvieh, Schweine, Geflügel'!N48+'andere Tiere'!N39)/0.8</f>
        <v>0</v>
      </c>
    </row>
    <row r="32" spans="1:8" ht="6.75" customHeight="1">
      <c r="A32" s="98"/>
      <c r="B32" s="92"/>
      <c r="C32" s="92"/>
      <c r="D32" s="92"/>
      <c r="E32" s="92"/>
      <c r="F32" s="99"/>
      <c r="G32" s="100"/>
      <c r="H32" s="169"/>
    </row>
    <row r="33" spans="1:9" ht="6.75" customHeight="1">
      <c r="A33" s="61"/>
      <c r="B33" s="61"/>
      <c r="C33" s="61"/>
      <c r="D33" s="61"/>
      <c r="E33" s="61"/>
      <c r="F33" s="76"/>
      <c r="G33" s="101"/>
      <c r="H33" s="102"/>
      <c r="I33" s="51"/>
    </row>
    <row r="34" spans="1:9" ht="15">
      <c r="A34" s="170" t="s">
        <v>273</v>
      </c>
      <c r="B34" s="94"/>
      <c r="C34" s="94"/>
      <c r="D34" s="94"/>
      <c r="E34" s="94"/>
      <c r="F34" s="95"/>
      <c r="G34" s="95"/>
      <c r="H34" s="96"/>
      <c r="I34" s="51"/>
    </row>
    <row r="35" spans="1:9" ht="15">
      <c r="A35" s="86" t="s">
        <v>233</v>
      </c>
      <c r="B35" s="61"/>
      <c r="C35" s="87"/>
      <c r="D35" s="87"/>
      <c r="E35" s="87"/>
      <c r="F35" s="97"/>
      <c r="G35" s="97" t="s">
        <v>230</v>
      </c>
      <c r="H35" s="88">
        <f>'Rindvieh, Schweine, Geflügel'!N45</f>
        <v>0</v>
      </c>
      <c r="I35" s="51"/>
    </row>
    <row r="36" spans="1:9" ht="6.75" customHeight="1">
      <c r="A36" s="98"/>
      <c r="B36" s="92"/>
      <c r="C36" s="92"/>
      <c r="D36" s="92"/>
      <c r="E36" s="92"/>
      <c r="F36" s="99"/>
      <c r="G36" s="99"/>
      <c r="H36" s="169"/>
      <c r="I36" s="51"/>
    </row>
    <row r="37" spans="1:8" ht="6.75" customHeight="1">
      <c r="A37" s="61"/>
      <c r="B37" s="61"/>
      <c r="C37" s="61"/>
      <c r="D37" s="61"/>
      <c r="E37" s="61"/>
      <c r="F37" s="61"/>
      <c r="G37" s="61"/>
      <c r="H37" s="61"/>
    </row>
    <row r="38" spans="1:8" ht="15" customHeight="1">
      <c r="A38" s="69" t="s">
        <v>267</v>
      </c>
      <c r="B38" s="70"/>
      <c r="C38" s="70"/>
      <c r="D38" s="70"/>
      <c r="E38" s="103"/>
      <c r="F38" s="103"/>
      <c r="G38" s="70"/>
      <c r="H38" s="71"/>
    </row>
    <row r="39" spans="1:8" ht="6.75" customHeight="1">
      <c r="A39" s="74"/>
      <c r="B39" s="61"/>
      <c r="C39" s="61"/>
      <c r="D39" s="61"/>
      <c r="E39" s="61"/>
      <c r="F39" s="61"/>
      <c r="G39" s="61"/>
      <c r="H39" s="77"/>
    </row>
    <row r="40" spans="1:8" ht="15" customHeight="1">
      <c r="A40" s="73" t="s">
        <v>268</v>
      </c>
      <c r="B40" s="73" t="s">
        <v>269</v>
      </c>
      <c r="C40" s="104"/>
      <c r="D40" s="105"/>
      <c r="E40" s="66"/>
      <c r="F40" s="73" t="s">
        <v>270</v>
      </c>
      <c r="G40" s="104"/>
      <c r="H40" s="106"/>
    </row>
    <row r="41" spans="1:8" ht="6.75" customHeight="1">
      <c r="A41" s="73"/>
      <c r="B41" s="73"/>
      <c r="C41" s="104"/>
      <c r="D41" s="105"/>
      <c r="E41" s="66"/>
      <c r="F41" s="73"/>
      <c r="G41" s="104"/>
      <c r="H41" s="106"/>
    </row>
    <row r="42" spans="1:8" ht="15" customHeight="1">
      <c r="A42" s="107"/>
      <c r="B42" s="107"/>
      <c r="C42" s="108" t="s">
        <v>288</v>
      </c>
      <c r="D42" s="108" t="s">
        <v>261</v>
      </c>
      <c r="E42" s="108" t="s">
        <v>229</v>
      </c>
      <c r="F42" s="107"/>
      <c r="G42" s="108" t="s">
        <v>288</v>
      </c>
      <c r="H42" s="109" t="s">
        <v>261</v>
      </c>
    </row>
    <row r="43" spans="1:10" ht="15" customHeight="1">
      <c r="A43" s="107" t="s">
        <v>32</v>
      </c>
      <c r="B43" s="110" t="s">
        <v>36</v>
      </c>
      <c r="C43" s="111">
        <f>H27/12*K14</f>
        <v>0</v>
      </c>
      <c r="D43" s="111">
        <f>'Hofdüngerlager+Oberflächen'!E60</f>
        <v>0</v>
      </c>
      <c r="E43" s="112">
        <f>D43-C43</f>
        <v>0</v>
      </c>
      <c r="F43" s="110" t="s">
        <v>0</v>
      </c>
      <c r="G43" s="113">
        <f>K14</f>
        <v>0</v>
      </c>
      <c r="H43" s="114">
        <f>D43/((H27/12)+(IF(H27=0,1,0)))</f>
        <v>0</v>
      </c>
      <c r="I43" s="51"/>
      <c r="J43" s="51"/>
    </row>
    <row r="44" spans="1:8" ht="15" customHeight="1">
      <c r="A44" s="115" t="s">
        <v>33</v>
      </c>
      <c r="B44" s="116" t="s">
        <v>36</v>
      </c>
      <c r="C44" s="117">
        <f>H31/12*6</f>
        <v>0</v>
      </c>
      <c r="D44" s="117">
        <f>'Hofdüngerlager+Oberflächen'!E61</f>
        <v>0</v>
      </c>
      <c r="E44" s="118">
        <f>D44-C44</f>
        <v>0</v>
      </c>
      <c r="F44" s="116" t="s">
        <v>0</v>
      </c>
      <c r="G44" s="119">
        <f>(IF(C44&gt;0,1,0))*6</f>
        <v>0</v>
      </c>
      <c r="H44" s="120">
        <f>D44/((H31/12)+(IF(H31&gt;0,0,1)))</f>
        <v>0</v>
      </c>
    </row>
    <row r="45" spans="1:8" ht="15" customHeight="1">
      <c r="A45" s="115" t="s">
        <v>233</v>
      </c>
      <c r="B45" s="116" t="s">
        <v>36</v>
      </c>
      <c r="C45" s="117">
        <f>H35/12*6</f>
        <v>0</v>
      </c>
      <c r="D45" s="117">
        <f>'Hofdüngerlager+Oberflächen'!E62</f>
        <v>0</v>
      </c>
      <c r="E45" s="118">
        <f>D45-C45</f>
        <v>0</v>
      </c>
      <c r="F45" s="116" t="s">
        <v>0</v>
      </c>
      <c r="G45" s="119">
        <f>(IF(C45&gt;0,1,0))*6</f>
        <v>0</v>
      </c>
      <c r="H45" s="120">
        <f>D45/((H35/12)+(IF(H35=0,1,0)))</f>
        <v>0</v>
      </c>
    </row>
    <row r="46" spans="1:8" ht="6.75" customHeight="1">
      <c r="A46" s="121"/>
      <c r="B46" s="122"/>
      <c r="C46" s="123"/>
      <c r="D46" s="123"/>
      <c r="E46" s="80"/>
      <c r="F46" s="80"/>
      <c r="G46" s="80"/>
      <c r="H46" s="81"/>
    </row>
    <row r="47" spans="1:8" ht="6.75" customHeight="1">
      <c r="A47" s="124"/>
      <c r="B47" s="124"/>
      <c r="C47" s="125"/>
      <c r="D47" s="125"/>
      <c r="E47" s="126"/>
      <c r="F47" s="126"/>
      <c r="G47" s="126"/>
      <c r="H47" s="126"/>
    </row>
    <row r="48" spans="1:8" ht="6.75" customHeight="1">
      <c r="A48" s="69"/>
      <c r="B48" s="103"/>
      <c r="C48" s="127"/>
      <c r="D48" s="127"/>
      <c r="E48" s="70"/>
      <c r="F48" s="70"/>
      <c r="G48" s="70"/>
      <c r="H48" s="71"/>
    </row>
    <row r="49" spans="1:8" ht="15" customHeight="1">
      <c r="A49" s="73" t="s">
        <v>265</v>
      </c>
      <c r="B49" s="66"/>
      <c r="C49" s="105"/>
      <c r="D49" s="105"/>
      <c r="E49" s="66"/>
      <c r="F49" s="66"/>
      <c r="G49" s="66"/>
      <c r="H49" s="75"/>
    </row>
    <row r="50" spans="1:8" ht="15.75" customHeight="1">
      <c r="A50" s="73"/>
      <c r="B50" s="66"/>
      <c r="C50" s="66"/>
      <c r="D50" s="66"/>
      <c r="E50" s="66"/>
      <c r="F50" s="128" t="s">
        <v>311</v>
      </c>
      <c r="G50" s="128" t="s">
        <v>261</v>
      </c>
      <c r="H50" s="129" t="s">
        <v>289</v>
      </c>
    </row>
    <row r="51" spans="1:8" ht="15" customHeight="1">
      <c r="A51" s="73"/>
      <c r="B51" s="66"/>
      <c r="C51" s="66"/>
      <c r="D51" s="130"/>
      <c r="E51" s="131"/>
      <c r="F51" s="128"/>
      <c r="G51" s="128"/>
      <c r="H51" s="129" t="s">
        <v>264</v>
      </c>
    </row>
    <row r="52" spans="1:8" ht="6.75" customHeight="1">
      <c r="A52" s="73"/>
      <c r="B52" s="66"/>
      <c r="C52" s="66"/>
      <c r="D52" s="130"/>
      <c r="E52" s="131"/>
      <c r="F52" s="128"/>
      <c r="G52" s="128"/>
      <c r="H52" s="129"/>
    </row>
    <row r="53" spans="1:8" ht="15">
      <c r="A53" s="115" t="s">
        <v>262</v>
      </c>
      <c r="B53" s="132"/>
      <c r="C53" s="132"/>
      <c r="D53" s="133" t="s">
        <v>274</v>
      </c>
      <c r="E53" s="134"/>
      <c r="F53" s="575">
        <v>8</v>
      </c>
      <c r="G53" s="575">
        <f>'Rindvieh, Schweine, Geflügel'!L27+'Rindvieh, Schweine, Geflügel'!L37</f>
        <v>0</v>
      </c>
      <c r="H53" s="136" t="str">
        <f>IF(G53&gt;8,"ja","nein")</f>
        <v>nein</v>
      </c>
    </row>
    <row r="54" spans="1:8" ht="15">
      <c r="A54" s="115" t="s">
        <v>266</v>
      </c>
      <c r="B54" s="132"/>
      <c r="C54" s="132"/>
      <c r="D54" s="133" t="s">
        <v>263</v>
      </c>
      <c r="E54" s="134"/>
      <c r="F54" s="135">
        <v>0.25</v>
      </c>
      <c r="G54" s="135">
        <f>H23/(H27+IF(H27=0,1,0))</f>
        <v>0</v>
      </c>
      <c r="H54" s="136" t="str">
        <f>IF(G54&gt;25%,"ja","nein")</f>
        <v>nein</v>
      </c>
    </row>
    <row r="55" spans="1:8" ht="6.75" customHeight="1">
      <c r="A55" s="79"/>
      <c r="B55" s="80"/>
      <c r="C55" s="80"/>
      <c r="D55" s="80"/>
      <c r="E55" s="80"/>
      <c r="F55" s="80"/>
      <c r="G55" s="80"/>
      <c r="H55" s="81"/>
    </row>
    <row r="56" spans="1:8" ht="6.75" customHeight="1">
      <c r="A56" s="61"/>
      <c r="B56" s="61"/>
      <c r="C56" s="61"/>
      <c r="D56" s="61"/>
      <c r="E56" s="61"/>
      <c r="F56" s="61"/>
      <c r="G56" s="61"/>
      <c r="H56" s="61"/>
    </row>
    <row r="57" spans="1:8" ht="15" customHeight="1">
      <c r="A57" s="573"/>
      <c r="B57" s="70"/>
      <c r="C57" s="70"/>
      <c r="D57" s="70"/>
      <c r="E57" s="70"/>
      <c r="F57" s="70"/>
      <c r="G57" s="70"/>
      <c r="H57" s="71"/>
    </row>
    <row r="58" spans="1:8" ht="15" customHeight="1">
      <c r="A58" s="74" t="s">
        <v>224</v>
      </c>
      <c r="B58" s="594"/>
      <c r="C58" s="594"/>
      <c r="D58" s="61" t="s">
        <v>232</v>
      </c>
      <c r="E58" s="61"/>
      <c r="F58" s="594"/>
      <c r="G58" s="594"/>
      <c r="H58" s="574"/>
    </row>
    <row r="59" spans="1:8" ht="15">
      <c r="A59" s="79"/>
      <c r="B59" s="80"/>
      <c r="C59" s="80"/>
      <c r="D59" s="80"/>
      <c r="E59" s="80"/>
      <c r="F59" s="80"/>
      <c r="G59" s="80"/>
      <c r="H59" s="81"/>
    </row>
    <row r="60" spans="1:8" ht="15">
      <c r="A60" s="67"/>
      <c r="B60" s="67"/>
      <c r="C60" s="67"/>
      <c r="D60" s="67"/>
      <c r="E60" s="67"/>
      <c r="F60" s="67"/>
      <c r="G60" s="67"/>
      <c r="H60" s="67"/>
    </row>
    <row r="61" spans="1:8" ht="15">
      <c r="A61" s="67"/>
      <c r="B61" s="67"/>
      <c r="C61" s="67"/>
      <c r="D61" s="67"/>
      <c r="E61" s="67"/>
      <c r="F61" s="67"/>
      <c r="G61" s="67"/>
      <c r="H61" s="67"/>
    </row>
    <row r="62" spans="1:8" ht="15">
      <c r="A62" s="67"/>
      <c r="B62" s="67"/>
      <c r="C62" s="67"/>
      <c r="D62" s="67"/>
      <c r="E62" s="67"/>
      <c r="F62" s="67"/>
      <c r="G62" s="67"/>
      <c r="H62" s="67"/>
    </row>
    <row r="63" spans="1:8" ht="15">
      <c r="A63" s="67"/>
      <c r="B63" s="67"/>
      <c r="C63" s="67"/>
      <c r="D63" s="67"/>
      <c r="E63" s="67"/>
      <c r="F63" s="67"/>
      <c r="G63" s="67"/>
      <c r="H63" s="67"/>
    </row>
    <row r="64" spans="1:8" ht="15">
      <c r="A64" s="67"/>
      <c r="B64" s="67"/>
      <c r="C64" s="67"/>
      <c r="D64" s="67"/>
      <c r="E64" s="67"/>
      <c r="F64" s="67"/>
      <c r="G64" s="67"/>
      <c r="H64" s="67"/>
    </row>
    <row r="65" spans="1:8" ht="15">
      <c r="A65" s="67"/>
      <c r="B65" s="67"/>
      <c r="C65" s="67"/>
      <c r="D65" s="67"/>
      <c r="E65" s="67"/>
      <c r="F65" s="67"/>
      <c r="G65" s="67"/>
      <c r="H65" s="67"/>
    </row>
    <row r="66" spans="1:8" ht="5.25" customHeight="1">
      <c r="A66" s="67"/>
      <c r="B66" s="67"/>
      <c r="C66" s="67"/>
      <c r="D66" s="67"/>
      <c r="E66" s="67"/>
      <c r="F66" s="67"/>
      <c r="G66" s="67"/>
      <c r="H66" s="67"/>
    </row>
  </sheetData>
  <sheetProtection password="CC7F" sheet="1"/>
  <mergeCells count="14">
    <mergeCell ref="B17:D17"/>
    <mergeCell ref="B19:D19"/>
    <mergeCell ref="F14:H14"/>
    <mergeCell ref="F17:H17"/>
    <mergeCell ref="B10:D10"/>
    <mergeCell ref="F15:H15"/>
    <mergeCell ref="G12:H12"/>
    <mergeCell ref="B12:D12"/>
    <mergeCell ref="B11:D11"/>
    <mergeCell ref="F58:G58"/>
    <mergeCell ref="B58:C58"/>
    <mergeCell ref="B14:D14"/>
    <mergeCell ref="B15:D15"/>
    <mergeCell ref="B16:D16"/>
  </mergeCells>
  <conditionalFormatting sqref="H53">
    <cfRule type="containsText" priority="2" dxfId="20" operator="containsText" stopIfTrue="1" text="nein">
      <formula>NOT(ISERROR(SEARCH("nein",H53)))</formula>
    </cfRule>
    <cfRule type="colorScale" priority="3" dxfId="20">
      <colorScale>
        <cfvo type="min" val="0"/>
        <cfvo type="max"/>
        <color rgb="FFFF7128"/>
        <color rgb="FFFFEF9C"/>
      </colorScale>
    </cfRule>
  </conditionalFormatting>
  <conditionalFormatting sqref="H54">
    <cfRule type="containsText" priority="1" dxfId="20" operator="containsText" stopIfTrue="1" text="nein">
      <formula>NOT(ISERROR(SEARCH("nein",H54)))</formula>
    </cfRule>
  </conditionalFormatting>
  <dataValidations count="1">
    <dataValidation type="list" allowBlank="1" showInputMessage="1" showErrorMessage="1" sqref="G11">
      <formula1>$J$11:$J$13</formula1>
    </dataValidation>
  </dataValidations>
  <printOptions/>
  <pageMargins left="0.7086614173228347" right="0.7086614173228347" top="0" bottom="0.7874015748031497" header="0.31496062992125984" footer="0.31496062992125984"/>
  <pageSetup horizontalDpi="600" verticalDpi="600" orientation="portrait" paperSize="9" scale="93" r:id="rId2"/>
  <headerFooter>
    <oddHeader>&amp;C&amp;F</oddHeader>
    <oddFooter>&amp;R1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R66"/>
  <sheetViews>
    <sheetView showZeros="0" view="pageBreakPreview" zoomScale="115" zoomScaleNormal="70" zoomScaleSheetLayoutView="115" workbookViewId="0" topLeftCell="A1">
      <selection activeCell="A15" sqref="A15"/>
    </sheetView>
  </sheetViews>
  <sheetFormatPr defaultColWidth="11.421875" defaultRowHeight="12.75"/>
  <cols>
    <col min="1" max="1" width="6.8515625" style="165" customWidth="1"/>
    <col min="2" max="2" width="18.140625" style="165" customWidth="1"/>
    <col min="3" max="3" width="11.00390625" style="165" customWidth="1"/>
    <col min="4" max="4" width="6.7109375" style="166" customWidth="1"/>
    <col min="5" max="5" width="8.7109375" style="165" customWidth="1"/>
    <col min="6" max="8" width="6.7109375" style="165" customWidth="1"/>
    <col min="9" max="9" width="5.7109375" style="165" customWidth="1"/>
    <col min="10" max="10" width="9.28125" style="165" customWidth="1"/>
    <col min="11" max="11" width="8.7109375" style="165" customWidth="1"/>
    <col min="12" max="12" width="6.7109375" style="165" customWidth="1"/>
    <col min="13" max="14" width="8.7109375" style="165" customWidth="1"/>
    <col min="15" max="15" width="12.7109375" style="167" hidden="1" customWidth="1"/>
    <col min="16" max="17" width="11.421875" style="167" hidden="1" customWidth="1"/>
    <col min="18" max="18" width="11.421875" style="165" customWidth="1"/>
    <col min="19" max="16384" width="11.421875" style="165" customWidth="1"/>
  </cols>
  <sheetData>
    <row r="1" spans="1:17" s="139" customFormat="1" ht="15" customHeight="1">
      <c r="A1" s="179"/>
      <c r="B1" s="180"/>
      <c r="C1" s="180"/>
      <c r="D1" s="181"/>
      <c r="E1" s="180"/>
      <c r="F1" s="180"/>
      <c r="G1" s="180"/>
      <c r="H1" s="180"/>
      <c r="I1" s="180"/>
      <c r="J1" s="182"/>
      <c r="K1" s="183" t="s">
        <v>220</v>
      </c>
      <c r="L1" s="603">
        <f>Ergebnis!B11</f>
        <v>0</v>
      </c>
      <c r="M1" s="603"/>
      <c r="N1" s="604"/>
      <c r="O1" s="137"/>
      <c r="P1" s="137"/>
      <c r="Q1" s="137"/>
    </row>
    <row r="2" spans="1:17" s="139" customFormat="1" ht="15" customHeight="1">
      <c r="A2" s="184" t="s">
        <v>225</v>
      </c>
      <c r="B2" s="138"/>
      <c r="C2" s="138"/>
      <c r="D2" s="185"/>
      <c r="E2" s="138"/>
      <c r="F2" s="138"/>
      <c r="G2" s="138"/>
      <c r="H2" s="138"/>
      <c r="I2" s="138"/>
      <c r="J2" s="628" t="s">
        <v>277</v>
      </c>
      <c r="K2" s="628"/>
      <c r="L2" s="605">
        <f>Ergebnis!B14</f>
        <v>0</v>
      </c>
      <c r="M2" s="605"/>
      <c r="N2" s="606"/>
      <c r="O2" s="137"/>
      <c r="P2" s="137"/>
      <c r="Q2" s="137"/>
    </row>
    <row r="3" spans="1:17" s="139" customFormat="1" ht="15" customHeight="1">
      <c r="A3" s="184" t="s">
        <v>316</v>
      </c>
      <c r="B3" s="138"/>
      <c r="C3" s="138"/>
      <c r="D3" s="185"/>
      <c r="E3" s="138"/>
      <c r="F3" s="138"/>
      <c r="G3" s="138"/>
      <c r="H3" s="138"/>
      <c r="I3" s="138"/>
      <c r="J3" s="186"/>
      <c r="K3" s="187" t="s">
        <v>278</v>
      </c>
      <c r="L3" s="605">
        <f>Ergebnis!F14</f>
        <v>0</v>
      </c>
      <c r="M3" s="605"/>
      <c r="N3" s="606"/>
      <c r="O3" s="137"/>
      <c r="P3" s="137"/>
      <c r="Q3" s="137"/>
    </row>
    <row r="4" spans="1:17" s="139" customFormat="1" ht="15" customHeight="1">
      <c r="A4" s="188"/>
      <c r="B4" s="189"/>
      <c r="C4" s="189"/>
      <c r="D4" s="190"/>
      <c r="E4" s="189"/>
      <c r="F4" s="189"/>
      <c r="G4" s="189"/>
      <c r="H4" s="189"/>
      <c r="I4" s="189"/>
      <c r="J4" s="629" t="s">
        <v>1</v>
      </c>
      <c r="K4" s="629"/>
      <c r="L4" s="626">
        <f>Ergebnis!H19</f>
        <v>0</v>
      </c>
      <c r="M4" s="626"/>
      <c r="N4" s="627"/>
      <c r="O4" s="137" t="s">
        <v>319</v>
      </c>
      <c r="P4" s="137"/>
      <c r="Q4" s="137"/>
    </row>
    <row r="5" spans="1:17" s="139" customFormat="1" ht="6.75" customHeight="1">
      <c r="A5" s="191"/>
      <c r="B5" s="191"/>
      <c r="C5" s="191"/>
      <c r="D5" s="192"/>
      <c r="E5" s="191"/>
      <c r="F5" s="191"/>
      <c r="G5" s="191"/>
      <c r="H5" s="191"/>
      <c r="I5" s="191"/>
      <c r="J5" s="191"/>
      <c r="K5" s="193"/>
      <c r="L5" s="607"/>
      <c r="M5" s="608"/>
      <c r="N5" s="608"/>
      <c r="O5" s="137"/>
      <c r="P5" s="137"/>
      <c r="Q5" s="137"/>
    </row>
    <row r="6" spans="1:17" s="139" customFormat="1" ht="15" customHeight="1">
      <c r="A6" s="194" t="s">
        <v>235</v>
      </c>
      <c r="B6" s="179"/>
      <c r="C6" s="180"/>
      <c r="D6" s="181"/>
      <c r="E6" s="180"/>
      <c r="F6" s="180"/>
      <c r="G6" s="180"/>
      <c r="H6" s="180"/>
      <c r="I6" s="180"/>
      <c r="J6" s="180"/>
      <c r="K6" s="180"/>
      <c r="L6" s="180"/>
      <c r="M6" s="180"/>
      <c r="N6" s="195">
        <f>SUM(N8:N15)</f>
        <v>0</v>
      </c>
      <c r="O6" s="140">
        <f>SUM(O8:O15)</f>
        <v>0</v>
      </c>
      <c r="P6" s="141"/>
      <c r="Q6" s="141"/>
    </row>
    <row r="7" spans="1:17" s="139" customFormat="1" ht="41.25" customHeight="1">
      <c r="A7" s="609"/>
      <c r="B7" s="610"/>
      <c r="C7" s="197" t="s">
        <v>291</v>
      </c>
      <c r="D7" s="197" t="s">
        <v>290</v>
      </c>
      <c r="E7" s="197" t="s">
        <v>292</v>
      </c>
      <c r="F7" s="197" t="s">
        <v>86</v>
      </c>
      <c r="G7" s="197" t="s">
        <v>87</v>
      </c>
      <c r="H7" s="197" t="s">
        <v>88</v>
      </c>
      <c r="I7" s="198"/>
      <c r="J7" s="197" t="s">
        <v>89</v>
      </c>
      <c r="K7" s="197" t="s">
        <v>88</v>
      </c>
      <c r="L7" s="199"/>
      <c r="M7" s="197" t="s">
        <v>238</v>
      </c>
      <c r="N7" s="197" t="s">
        <v>238</v>
      </c>
      <c r="O7" s="140"/>
      <c r="P7" s="140"/>
      <c r="Q7" s="141"/>
    </row>
    <row r="8" spans="1:18" s="139" customFormat="1" ht="15" customHeight="1">
      <c r="A8" s="595" t="s">
        <v>6</v>
      </c>
      <c r="B8" s="596"/>
      <c r="C8" s="142"/>
      <c r="D8" s="143"/>
      <c r="E8" s="143" t="s">
        <v>25</v>
      </c>
      <c r="F8" s="143"/>
      <c r="G8" s="143"/>
      <c r="H8" s="143"/>
      <c r="I8" s="144" t="s">
        <v>23</v>
      </c>
      <c r="J8" s="143"/>
      <c r="K8" s="143"/>
      <c r="L8" s="144" t="s">
        <v>23</v>
      </c>
      <c r="M8" s="143"/>
      <c r="N8" s="145">
        <f aca="true" t="shared" si="0" ref="N8:N14">IF(F8*G8*H8&gt;0,F8*G8*H8,IF(J8*K8&gt;0,((J8/2)*(J8/2))*3.1416*K8,IF(M8&gt;0,M8,"")))</f>
      </c>
      <c r="O8" s="140">
        <f>IF(E8="ja","",IF(F8*G8*H8&gt;0,F8*G8,IF(J8*K8&gt;0,(J8/2)*(J8/2)*3.14,)))</f>
      </c>
      <c r="P8" s="141"/>
      <c r="Q8" s="141" t="s">
        <v>25</v>
      </c>
      <c r="R8" s="177">
        <f>(IF(E8="nein",1,0))*M8*(IF(K8,0,1))</f>
        <v>0</v>
      </c>
    </row>
    <row r="9" spans="1:18" s="139" customFormat="1" ht="15" customHeight="1">
      <c r="A9" s="595"/>
      <c r="B9" s="596"/>
      <c r="C9" s="176"/>
      <c r="D9" s="143"/>
      <c r="E9" s="143" t="s">
        <v>25</v>
      </c>
      <c r="F9" s="143"/>
      <c r="G9" s="143"/>
      <c r="H9" s="143"/>
      <c r="I9" s="144" t="s">
        <v>23</v>
      </c>
      <c r="J9" s="143"/>
      <c r="K9" s="143"/>
      <c r="L9" s="144" t="s">
        <v>23</v>
      </c>
      <c r="M9" s="143"/>
      <c r="N9" s="145">
        <f t="shared" si="0"/>
      </c>
      <c r="O9" s="140">
        <f aca="true" t="shared" si="1" ref="O9:O15">IF(E9="ja","",IF(F9*G9*H9&gt;0,F9*G9,IF(J9*K9&gt;0,(J9/2)*(J9/2)*3.14,)))</f>
      </c>
      <c r="P9" s="141"/>
      <c r="Q9" s="141" t="s">
        <v>193</v>
      </c>
      <c r="R9" s="177">
        <f aca="true" t="shared" si="2" ref="R9:R15">(IF(E9="nein",1,0))*M9*(IF(K9,0,1))</f>
        <v>0</v>
      </c>
    </row>
    <row r="10" spans="1:18" s="139" customFormat="1" ht="15" customHeight="1">
      <c r="A10" s="595"/>
      <c r="B10" s="596"/>
      <c r="C10" s="176"/>
      <c r="D10" s="143"/>
      <c r="E10" s="143" t="s">
        <v>25</v>
      </c>
      <c r="F10" s="143"/>
      <c r="G10" s="143"/>
      <c r="H10" s="143"/>
      <c r="I10" s="144" t="s">
        <v>23</v>
      </c>
      <c r="J10" s="143"/>
      <c r="K10" s="143"/>
      <c r="L10" s="144" t="s">
        <v>23</v>
      </c>
      <c r="M10" s="143"/>
      <c r="N10" s="145">
        <f t="shared" si="0"/>
      </c>
      <c r="O10" s="140">
        <f t="shared" si="1"/>
      </c>
      <c r="P10" s="146"/>
      <c r="Q10" s="146"/>
      <c r="R10" s="177">
        <f t="shared" si="2"/>
        <v>0</v>
      </c>
    </row>
    <row r="11" spans="1:18" s="139" customFormat="1" ht="15" customHeight="1">
      <c r="A11" s="595"/>
      <c r="B11" s="596"/>
      <c r="C11" s="176"/>
      <c r="D11" s="143"/>
      <c r="E11" s="143" t="s">
        <v>25</v>
      </c>
      <c r="F11" s="143"/>
      <c r="G11" s="143"/>
      <c r="H11" s="143"/>
      <c r="I11" s="144" t="s">
        <v>23</v>
      </c>
      <c r="J11" s="143"/>
      <c r="K11" s="143"/>
      <c r="L11" s="144" t="s">
        <v>23</v>
      </c>
      <c r="M11" s="143"/>
      <c r="N11" s="145">
        <f t="shared" si="0"/>
      </c>
      <c r="O11" s="140">
        <f t="shared" si="1"/>
      </c>
      <c r="P11" s="137"/>
      <c r="Q11" s="137"/>
      <c r="R11" s="177">
        <f t="shared" si="2"/>
        <v>0</v>
      </c>
    </row>
    <row r="12" spans="1:18" s="139" customFormat="1" ht="15" customHeight="1">
      <c r="A12" s="595"/>
      <c r="B12" s="596"/>
      <c r="C12" s="176"/>
      <c r="D12" s="143"/>
      <c r="E12" s="143" t="s">
        <v>25</v>
      </c>
      <c r="F12" s="143"/>
      <c r="G12" s="143"/>
      <c r="H12" s="143"/>
      <c r="I12" s="144" t="s">
        <v>23</v>
      </c>
      <c r="J12" s="143"/>
      <c r="K12" s="143"/>
      <c r="L12" s="144" t="s">
        <v>23</v>
      </c>
      <c r="M12" s="143"/>
      <c r="N12" s="145">
        <f t="shared" si="0"/>
      </c>
      <c r="O12" s="140">
        <f t="shared" si="1"/>
      </c>
      <c r="P12" s="137"/>
      <c r="Q12" s="137"/>
      <c r="R12" s="177">
        <f t="shared" si="2"/>
        <v>0</v>
      </c>
    </row>
    <row r="13" spans="1:18" s="139" customFormat="1" ht="15" customHeight="1">
      <c r="A13" s="595"/>
      <c r="B13" s="596"/>
      <c r="C13" s="176"/>
      <c r="D13" s="143"/>
      <c r="E13" s="143" t="s">
        <v>25</v>
      </c>
      <c r="F13" s="143"/>
      <c r="G13" s="143"/>
      <c r="H13" s="143"/>
      <c r="I13" s="144" t="s">
        <v>23</v>
      </c>
      <c r="J13" s="143"/>
      <c r="K13" s="143"/>
      <c r="L13" s="144" t="s">
        <v>23</v>
      </c>
      <c r="M13" s="143"/>
      <c r="N13" s="145">
        <f t="shared" si="0"/>
      </c>
      <c r="O13" s="140">
        <f t="shared" si="1"/>
      </c>
      <c r="P13" s="137"/>
      <c r="Q13" s="137"/>
      <c r="R13" s="177">
        <f t="shared" si="2"/>
        <v>0</v>
      </c>
    </row>
    <row r="14" spans="1:18" s="139" customFormat="1" ht="15" customHeight="1">
      <c r="A14" s="578"/>
      <c r="B14" s="579"/>
      <c r="C14" s="580"/>
      <c r="D14" s="153"/>
      <c r="E14" s="153" t="s">
        <v>25</v>
      </c>
      <c r="F14" s="153"/>
      <c r="G14" s="153"/>
      <c r="H14" s="153"/>
      <c r="I14" s="154" t="s">
        <v>23</v>
      </c>
      <c r="J14" s="153"/>
      <c r="K14" s="586"/>
      <c r="L14" s="154" t="s">
        <v>23</v>
      </c>
      <c r="M14" s="153"/>
      <c r="N14" s="582">
        <f t="shared" si="0"/>
      </c>
      <c r="O14" s="140"/>
      <c r="P14" s="137"/>
      <c r="Q14" s="137"/>
      <c r="R14" s="177">
        <f t="shared" si="2"/>
        <v>0</v>
      </c>
    </row>
    <row r="15" spans="1:18" s="139" customFormat="1" ht="15" customHeight="1">
      <c r="A15" s="587" t="s">
        <v>321</v>
      </c>
      <c r="B15" s="191"/>
      <c r="C15" s="585"/>
      <c r="D15" s="581"/>
      <c r="E15" s="581"/>
      <c r="F15" s="581"/>
      <c r="G15" s="581"/>
      <c r="H15" s="581"/>
      <c r="I15" s="584"/>
      <c r="J15" s="581"/>
      <c r="K15" s="581"/>
      <c r="L15" s="583"/>
      <c r="M15" s="148"/>
      <c r="N15" s="149">
        <f>M15</f>
        <v>0</v>
      </c>
      <c r="O15" s="140">
        <f t="shared" si="1"/>
        <v>0</v>
      </c>
      <c r="P15" s="137"/>
      <c r="Q15" s="137"/>
      <c r="R15" s="177">
        <f t="shared" si="2"/>
        <v>0</v>
      </c>
    </row>
    <row r="16" spans="1:17" s="139" customFormat="1" ht="6.75" customHeight="1">
      <c r="A16" s="185"/>
      <c r="B16" s="138"/>
      <c r="C16" s="138"/>
      <c r="D16" s="185"/>
      <c r="E16" s="138"/>
      <c r="F16" s="185"/>
      <c r="G16" s="185"/>
      <c r="H16" s="185"/>
      <c r="I16" s="185"/>
      <c r="J16" s="185"/>
      <c r="K16" s="138"/>
      <c r="L16" s="138"/>
      <c r="M16" s="138"/>
      <c r="N16" s="138"/>
      <c r="O16" s="137"/>
      <c r="P16" s="137"/>
      <c r="Q16" s="137"/>
    </row>
    <row r="17" spans="1:17" s="139" customFormat="1" ht="15" customHeight="1">
      <c r="A17" s="200" t="s">
        <v>236</v>
      </c>
      <c r="B17" s="182"/>
      <c r="C17" s="182"/>
      <c r="D17" s="201"/>
      <c r="E17" s="182"/>
      <c r="F17" s="182"/>
      <c r="G17" s="182"/>
      <c r="H17" s="182"/>
      <c r="I17" s="182"/>
      <c r="J17" s="182"/>
      <c r="K17" s="202">
        <f>SUM(K19:K28)</f>
        <v>0</v>
      </c>
      <c r="L17" s="138"/>
      <c r="M17" s="138"/>
      <c r="N17" s="203"/>
      <c r="O17" s="147"/>
      <c r="P17" s="137"/>
      <c r="Q17" s="137"/>
    </row>
    <row r="18" spans="1:17" s="139" customFormat="1" ht="25.5" customHeight="1">
      <c r="A18" s="598"/>
      <c r="B18" s="599"/>
      <c r="C18" s="197" t="s">
        <v>291</v>
      </c>
      <c r="D18" s="197" t="s">
        <v>290</v>
      </c>
      <c r="E18" s="204" t="s">
        <v>22</v>
      </c>
      <c r="F18" s="204" t="s">
        <v>86</v>
      </c>
      <c r="G18" s="204" t="s">
        <v>87</v>
      </c>
      <c r="H18" s="204" t="s">
        <v>88</v>
      </c>
      <c r="I18" s="205"/>
      <c r="J18" s="206" t="s">
        <v>239</v>
      </c>
      <c r="K18" s="204" t="s">
        <v>239</v>
      </c>
      <c r="L18" s="185"/>
      <c r="M18" s="207"/>
      <c r="N18" s="207"/>
      <c r="O18" s="151" t="s">
        <v>320</v>
      </c>
      <c r="P18" s="137"/>
      <c r="Q18" s="137"/>
    </row>
    <row r="19" spans="1:17" s="139" customFormat="1" ht="15" customHeight="1">
      <c r="A19" s="595"/>
      <c r="B19" s="596"/>
      <c r="C19" s="142"/>
      <c r="D19" s="143"/>
      <c r="E19" s="143"/>
      <c r="F19" s="143"/>
      <c r="G19" s="143"/>
      <c r="H19" s="143"/>
      <c r="I19" s="144" t="s">
        <v>23</v>
      </c>
      <c r="J19" s="152"/>
      <c r="K19" s="144">
        <f>((E19*F19*G19*H19)*IF(J19&gt;0,0,1))+(J19*IF(H19&gt;0,0,1))</f>
        <v>0</v>
      </c>
      <c r="L19" s="185"/>
      <c r="M19" s="185"/>
      <c r="N19" s="208"/>
      <c r="O19" s="147">
        <f aca="true" t="shared" si="3" ref="O19:O24">(IF(E8="ja",0,1)*(M8/(K8+IF(K8,0,1)))*(IF(,0,1))*(IF(K8,1,0)))</f>
        <v>0</v>
      </c>
      <c r="P19" s="137">
        <f>IF(K8,1,0)</f>
        <v>0</v>
      </c>
      <c r="Q19" s="137"/>
    </row>
    <row r="20" spans="1:17" s="139" customFormat="1" ht="15" customHeight="1">
      <c r="A20" s="595"/>
      <c r="B20" s="596"/>
      <c r="C20" s="176"/>
      <c r="D20" s="143"/>
      <c r="E20" s="143"/>
      <c r="F20" s="143"/>
      <c r="G20" s="143"/>
      <c r="H20" s="143"/>
      <c r="I20" s="144" t="s">
        <v>23</v>
      </c>
      <c r="J20" s="152"/>
      <c r="K20" s="144">
        <f aca="true" t="shared" si="4" ref="K20:K28">((E20*F20*G20*H20)*IF(J20&gt;0,0,1))+(J20*IF(H20&gt;0,0,1))</f>
        <v>0</v>
      </c>
      <c r="L20" s="185"/>
      <c r="M20" s="185"/>
      <c r="N20" s="208"/>
      <c r="O20" s="147">
        <f t="shared" si="3"/>
        <v>0</v>
      </c>
      <c r="P20" s="137"/>
      <c r="Q20" s="137"/>
    </row>
    <row r="21" spans="1:17" s="139" customFormat="1" ht="15" customHeight="1">
      <c r="A21" s="595"/>
      <c r="B21" s="596"/>
      <c r="C21" s="176"/>
      <c r="D21" s="143"/>
      <c r="E21" s="143"/>
      <c r="F21" s="143"/>
      <c r="G21" s="143"/>
      <c r="H21" s="143"/>
      <c r="I21" s="144" t="s">
        <v>23</v>
      </c>
      <c r="J21" s="152"/>
      <c r="K21" s="144">
        <f t="shared" si="4"/>
        <v>0</v>
      </c>
      <c r="L21" s="185"/>
      <c r="M21" s="185"/>
      <c r="N21" s="208"/>
      <c r="O21" s="147">
        <f t="shared" si="3"/>
        <v>0</v>
      </c>
      <c r="P21" s="137"/>
      <c r="Q21" s="137"/>
    </row>
    <row r="22" spans="1:17" s="139" customFormat="1" ht="15" customHeight="1">
      <c r="A22" s="595"/>
      <c r="B22" s="596"/>
      <c r="C22" s="176"/>
      <c r="D22" s="143"/>
      <c r="E22" s="143"/>
      <c r="F22" s="143"/>
      <c r="G22" s="143"/>
      <c r="H22" s="143"/>
      <c r="I22" s="144" t="s">
        <v>23</v>
      </c>
      <c r="J22" s="152"/>
      <c r="K22" s="144">
        <f t="shared" si="4"/>
        <v>0</v>
      </c>
      <c r="L22" s="185"/>
      <c r="M22" s="185"/>
      <c r="N22" s="208"/>
      <c r="O22" s="147">
        <f t="shared" si="3"/>
        <v>0</v>
      </c>
      <c r="P22" s="137"/>
      <c r="Q22" s="137"/>
    </row>
    <row r="23" spans="1:17" s="139" customFormat="1" ht="15" customHeight="1">
      <c r="A23" s="595"/>
      <c r="B23" s="596"/>
      <c r="C23" s="176"/>
      <c r="D23" s="143"/>
      <c r="E23" s="143"/>
      <c r="F23" s="143"/>
      <c r="G23" s="143"/>
      <c r="H23" s="143"/>
      <c r="I23" s="144" t="s">
        <v>23</v>
      </c>
      <c r="J23" s="152"/>
      <c r="K23" s="144">
        <f t="shared" si="4"/>
        <v>0</v>
      </c>
      <c r="L23" s="185"/>
      <c r="M23" s="185"/>
      <c r="N23" s="208"/>
      <c r="O23" s="147">
        <f t="shared" si="3"/>
        <v>0</v>
      </c>
      <c r="P23" s="137"/>
      <c r="Q23" s="137"/>
    </row>
    <row r="24" spans="1:17" s="139" customFormat="1" ht="15" customHeight="1">
      <c r="A24" s="595"/>
      <c r="B24" s="596"/>
      <c r="C24" s="176"/>
      <c r="D24" s="143"/>
      <c r="E24" s="143"/>
      <c r="F24" s="143"/>
      <c r="G24" s="143"/>
      <c r="H24" s="143"/>
      <c r="I24" s="144" t="s">
        <v>23</v>
      </c>
      <c r="J24" s="152"/>
      <c r="K24" s="144">
        <f t="shared" si="4"/>
        <v>0</v>
      </c>
      <c r="L24" s="185"/>
      <c r="M24" s="185"/>
      <c r="N24" s="208"/>
      <c r="O24" s="147">
        <f t="shared" si="3"/>
        <v>0</v>
      </c>
      <c r="P24" s="137"/>
      <c r="Q24" s="137"/>
    </row>
    <row r="25" spans="1:17" s="139" customFormat="1" ht="15" customHeight="1">
      <c r="A25" s="595"/>
      <c r="B25" s="596"/>
      <c r="C25" s="176"/>
      <c r="D25" s="143"/>
      <c r="E25" s="143"/>
      <c r="F25" s="143"/>
      <c r="G25" s="143"/>
      <c r="H25" s="143"/>
      <c r="I25" s="144" t="s">
        <v>23</v>
      </c>
      <c r="J25" s="152"/>
      <c r="K25" s="144">
        <f t="shared" si="4"/>
        <v>0</v>
      </c>
      <c r="L25" s="185"/>
      <c r="M25" s="185"/>
      <c r="N25" s="208"/>
      <c r="O25" s="147">
        <f>(IF(E15="ja",0,1)*(M15/(K15+IF(K15,0,1)))*(IF(,0,1))*(IF(K15,1,0)))</f>
        <v>0</v>
      </c>
      <c r="P25" s="137"/>
      <c r="Q25" s="137"/>
    </row>
    <row r="26" spans="1:17" s="139" customFormat="1" ht="15" customHeight="1">
      <c r="A26" s="595"/>
      <c r="B26" s="596"/>
      <c r="C26" s="176"/>
      <c r="D26" s="143"/>
      <c r="E26" s="143"/>
      <c r="F26" s="143"/>
      <c r="G26" s="143"/>
      <c r="H26" s="143"/>
      <c r="I26" s="144" t="s">
        <v>23</v>
      </c>
      <c r="J26" s="152"/>
      <c r="K26" s="144">
        <f t="shared" si="4"/>
        <v>0</v>
      </c>
      <c r="L26" s="185"/>
      <c r="M26" s="185"/>
      <c r="N26" s="208"/>
      <c r="O26" s="147">
        <f>SUM(O19:O25)</f>
        <v>0</v>
      </c>
      <c r="P26" s="137"/>
      <c r="Q26" s="137"/>
    </row>
    <row r="27" spans="1:17" s="139" customFormat="1" ht="15" customHeight="1">
      <c r="A27" s="595"/>
      <c r="B27" s="596"/>
      <c r="C27" s="176"/>
      <c r="D27" s="143"/>
      <c r="E27" s="143"/>
      <c r="F27" s="143"/>
      <c r="G27" s="143"/>
      <c r="H27" s="143"/>
      <c r="I27" s="144" t="s">
        <v>23</v>
      </c>
      <c r="J27" s="152"/>
      <c r="K27" s="144">
        <f t="shared" si="4"/>
        <v>0</v>
      </c>
      <c r="L27" s="209"/>
      <c r="M27" s="209"/>
      <c r="N27" s="209"/>
      <c r="O27" s="151"/>
      <c r="P27" s="137"/>
      <c r="Q27" s="137"/>
    </row>
    <row r="28" spans="1:17" s="139" customFormat="1" ht="15" customHeight="1">
      <c r="A28" s="611"/>
      <c r="B28" s="612"/>
      <c r="C28" s="178"/>
      <c r="D28" s="153"/>
      <c r="E28" s="153"/>
      <c r="F28" s="153"/>
      <c r="G28" s="153"/>
      <c r="H28" s="153"/>
      <c r="I28" s="154" t="s">
        <v>23</v>
      </c>
      <c r="J28" s="155"/>
      <c r="K28" s="144">
        <f t="shared" si="4"/>
        <v>0</v>
      </c>
      <c r="L28" s="185"/>
      <c r="M28" s="209"/>
      <c r="N28" s="209"/>
      <c r="O28" s="151"/>
      <c r="P28" s="137"/>
      <c r="Q28" s="137"/>
    </row>
    <row r="29" spans="1:17" s="139" customFormat="1" ht="6.75" customHeight="1">
      <c r="A29" s="185"/>
      <c r="B29" s="138"/>
      <c r="C29" s="138"/>
      <c r="D29" s="185"/>
      <c r="E29" s="138"/>
      <c r="F29" s="185"/>
      <c r="G29" s="185"/>
      <c r="H29" s="185"/>
      <c r="I29" s="203"/>
      <c r="J29" s="185"/>
      <c r="K29" s="138"/>
      <c r="L29" s="209"/>
      <c r="M29" s="209"/>
      <c r="N29" s="209"/>
      <c r="O29" s="137"/>
      <c r="P29" s="137"/>
      <c r="Q29" s="137"/>
    </row>
    <row r="30" spans="1:17" s="139" customFormat="1" ht="15" customHeight="1">
      <c r="A30" s="253" t="s">
        <v>248</v>
      </c>
      <c r="B30" s="254"/>
      <c r="C30" s="182"/>
      <c r="D30" s="201"/>
      <c r="E30" s="215"/>
      <c r="F30" s="255"/>
      <c r="G30" s="256"/>
      <c r="H30" s="256"/>
      <c r="I30" s="256"/>
      <c r="J30" s="257"/>
      <c r="K30" s="258">
        <f>SUM(K32:K35)</f>
        <v>0</v>
      </c>
      <c r="L30" s="210">
        <f>L32+L33</f>
        <v>0</v>
      </c>
      <c r="M30" s="185"/>
      <c r="N30" s="209"/>
      <c r="O30" s="137"/>
      <c r="P30" s="137"/>
      <c r="Q30" s="137"/>
    </row>
    <row r="31" spans="1:17" s="139" customFormat="1" ht="25.5" customHeight="1">
      <c r="A31" s="600"/>
      <c r="B31" s="601"/>
      <c r="C31" s="156"/>
      <c r="D31" s="156"/>
      <c r="E31" s="157"/>
      <c r="F31" s="158" t="s">
        <v>86</v>
      </c>
      <c r="G31" s="159" t="s">
        <v>87</v>
      </c>
      <c r="H31" s="159" t="s">
        <v>90</v>
      </c>
      <c r="I31" s="160"/>
      <c r="J31" s="161" t="s">
        <v>91</v>
      </c>
      <c r="K31" s="162" t="s">
        <v>239</v>
      </c>
      <c r="L31" s="210"/>
      <c r="M31" s="185"/>
      <c r="N31" s="209"/>
      <c r="O31" s="137"/>
      <c r="P31" s="137"/>
      <c r="Q31" s="137"/>
    </row>
    <row r="32" spans="1:17" s="139" customFormat="1" ht="15" customHeight="1">
      <c r="A32" s="595"/>
      <c r="B32" s="596"/>
      <c r="C32" s="596"/>
      <c r="D32" s="596"/>
      <c r="E32" s="597"/>
      <c r="F32" s="143"/>
      <c r="G32" s="143"/>
      <c r="H32" s="143">
        <v>2</v>
      </c>
      <c r="I32" s="144" t="s">
        <v>23</v>
      </c>
      <c r="J32" s="152"/>
      <c r="K32" s="144">
        <f>((F32*G32*H32)*IF(J32&gt;0,0,1))+(J32*H32*IF(G32&gt;0,0,1))</f>
        <v>0</v>
      </c>
      <c r="L32" s="210">
        <f>((F32*G32)*IF(J32&gt;0,0,1))+(J32*IF(G32&gt;0,0,1))</f>
        <v>0</v>
      </c>
      <c r="M32" s="185"/>
      <c r="N32" s="209"/>
      <c r="O32" s="137"/>
      <c r="P32" s="137"/>
      <c r="Q32" s="137"/>
    </row>
    <row r="33" spans="1:17" s="139" customFormat="1" ht="15" customHeight="1">
      <c r="A33" s="595"/>
      <c r="B33" s="596"/>
      <c r="C33" s="596"/>
      <c r="D33" s="596"/>
      <c r="E33" s="597"/>
      <c r="F33" s="143"/>
      <c r="G33" s="143"/>
      <c r="H33" s="143">
        <v>2</v>
      </c>
      <c r="I33" s="144" t="s">
        <v>23</v>
      </c>
      <c r="J33" s="152"/>
      <c r="K33" s="144">
        <f>((F33*G33*H33)*IF(J33&gt;0,0,1))+(J33*H33*IF(G33&gt;0,0,1))</f>
        <v>0</v>
      </c>
      <c r="L33" s="210">
        <f>((F33*G33)*IF(J33&gt;0,0,1))+(J33*IF(G33&gt;0,0,1))</f>
        <v>0</v>
      </c>
      <c r="M33" s="185"/>
      <c r="N33" s="209"/>
      <c r="O33" s="137"/>
      <c r="P33" s="137"/>
      <c r="Q33" s="137"/>
    </row>
    <row r="34" spans="1:17" s="139" customFormat="1" ht="15" customHeight="1">
      <c r="A34" s="630" t="s">
        <v>249</v>
      </c>
      <c r="B34" s="631"/>
      <c r="C34" s="631"/>
      <c r="D34" s="631"/>
      <c r="E34" s="632"/>
      <c r="F34" s="143"/>
      <c r="G34" s="143"/>
      <c r="H34" s="143">
        <v>0.3</v>
      </c>
      <c r="I34" s="144" t="s">
        <v>23</v>
      </c>
      <c r="J34" s="152"/>
      <c r="K34" s="144">
        <f>((F34*G34*H34)*IF(J34&gt;0,0,1))+(J34*H34*IF(G34&gt;0,0,1))</f>
        <v>0</v>
      </c>
      <c r="L34" s="210"/>
      <c r="M34" s="185"/>
      <c r="N34" s="209"/>
      <c r="O34" s="137"/>
      <c r="P34" s="137"/>
      <c r="Q34" s="137"/>
    </row>
    <row r="35" spans="1:17" s="139" customFormat="1" ht="15" customHeight="1">
      <c r="A35" s="633" t="s">
        <v>249</v>
      </c>
      <c r="B35" s="634"/>
      <c r="C35" s="634"/>
      <c r="D35" s="634"/>
      <c r="E35" s="635"/>
      <c r="F35" s="153"/>
      <c r="G35" s="153"/>
      <c r="H35" s="153">
        <v>0.3</v>
      </c>
      <c r="I35" s="154" t="s">
        <v>23</v>
      </c>
      <c r="J35" s="155"/>
      <c r="K35" s="154">
        <f>((F35*G35*H35)*IF(J35&gt;0,0,1))+(J35*H35*IF(G35&gt;0,0,1))</f>
        <v>0</v>
      </c>
      <c r="L35" s="210"/>
      <c r="M35" s="185"/>
      <c r="N35" s="209"/>
      <c r="O35" s="137"/>
      <c r="P35" s="137"/>
      <c r="Q35" s="137"/>
    </row>
    <row r="36" spans="1:17" s="139" customFormat="1" ht="6.75" customHeight="1">
      <c r="A36" s="249"/>
      <c r="B36" s="249"/>
      <c r="C36" s="249"/>
      <c r="D36" s="185"/>
      <c r="E36" s="185"/>
      <c r="F36" s="185"/>
      <c r="G36" s="185"/>
      <c r="H36" s="185"/>
      <c r="I36" s="203"/>
      <c r="J36" s="203"/>
      <c r="K36" s="203"/>
      <c r="L36" s="210"/>
      <c r="M36" s="185"/>
      <c r="N36" s="209"/>
      <c r="O36" s="137"/>
      <c r="P36" s="137"/>
      <c r="Q36" s="137"/>
    </row>
    <row r="37" spans="1:17" s="139" customFormat="1" ht="15" customHeight="1">
      <c r="A37" s="250" t="s">
        <v>231</v>
      </c>
      <c r="B37" s="182"/>
      <c r="C37" s="182"/>
      <c r="D37" s="201"/>
      <c r="E37" s="182"/>
      <c r="F37" s="182"/>
      <c r="G37" s="182"/>
      <c r="H37" s="182"/>
      <c r="I37" s="182"/>
      <c r="J37" s="251"/>
      <c r="K37" s="252">
        <f>K39+K40</f>
        <v>0</v>
      </c>
      <c r="L37" s="210"/>
      <c r="M37" s="185"/>
      <c r="N37" s="209"/>
      <c r="O37" s="137"/>
      <c r="P37" s="137"/>
      <c r="Q37" s="137"/>
    </row>
    <row r="38" spans="1:17" s="139" customFormat="1" ht="25.5" customHeight="1">
      <c r="A38" s="615"/>
      <c r="B38" s="616"/>
      <c r="C38" s="246"/>
      <c r="D38" s="246"/>
      <c r="E38" s="259"/>
      <c r="F38" s="247" t="s">
        <v>86</v>
      </c>
      <c r="G38" s="247" t="s">
        <v>87</v>
      </c>
      <c r="H38" s="247" t="s">
        <v>90</v>
      </c>
      <c r="I38" s="219"/>
      <c r="J38" s="248" t="s">
        <v>91</v>
      </c>
      <c r="K38" s="247" t="s">
        <v>239</v>
      </c>
      <c r="L38" s="210"/>
      <c r="M38" s="185"/>
      <c r="N38" s="209"/>
      <c r="O38" s="137"/>
      <c r="P38" s="137"/>
      <c r="Q38" s="137"/>
    </row>
    <row r="39" spans="1:17" s="139" customFormat="1" ht="15" customHeight="1">
      <c r="A39" s="595"/>
      <c r="B39" s="596"/>
      <c r="C39" s="596"/>
      <c r="D39" s="596"/>
      <c r="E39" s="597"/>
      <c r="F39" s="143"/>
      <c r="G39" s="143"/>
      <c r="H39" s="143">
        <v>2</v>
      </c>
      <c r="I39" s="144" t="s">
        <v>23</v>
      </c>
      <c r="J39" s="152"/>
      <c r="K39" s="144">
        <f>((F39*G39*H39)*IF(J39&gt;0,0,1))+(J39*H39*IF(F39&gt;0,0,1))</f>
        <v>0</v>
      </c>
      <c r="L39" s="210"/>
      <c r="M39" s="185"/>
      <c r="N39" s="209"/>
      <c r="O39" s="137"/>
      <c r="P39" s="137"/>
      <c r="Q39" s="137"/>
    </row>
    <row r="40" spans="1:17" s="139" customFormat="1" ht="15" customHeight="1">
      <c r="A40" s="611"/>
      <c r="B40" s="612"/>
      <c r="C40" s="612"/>
      <c r="D40" s="612"/>
      <c r="E40" s="636"/>
      <c r="F40" s="153"/>
      <c r="G40" s="153"/>
      <c r="H40" s="153">
        <v>2</v>
      </c>
      <c r="I40" s="154" t="s">
        <v>23</v>
      </c>
      <c r="J40" s="155"/>
      <c r="K40" s="154">
        <f>((F40*G40*H40)*IF(J40&gt;0,0,1))+(J40*H40*IF(F40&gt;0,0,1))</f>
        <v>0</v>
      </c>
      <c r="L40" s="209"/>
      <c r="M40" s="209"/>
      <c r="N40" s="209"/>
      <c r="O40" s="137"/>
      <c r="P40" s="137"/>
      <c r="Q40" s="137"/>
    </row>
    <row r="41" spans="1:17" s="139" customFormat="1" ht="6.75" customHeight="1">
      <c r="A41" s="249"/>
      <c r="B41" s="249"/>
      <c r="C41" s="249"/>
      <c r="D41" s="185"/>
      <c r="E41" s="185"/>
      <c r="F41" s="185"/>
      <c r="G41" s="185"/>
      <c r="H41" s="185"/>
      <c r="I41" s="203"/>
      <c r="J41" s="203"/>
      <c r="K41" s="203"/>
      <c r="L41" s="209"/>
      <c r="M41" s="209"/>
      <c r="N41" s="209"/>
      <c r="O41" s="137"/>
      <c r="P41" s="137"/>
      <c r="Q41" s="137"/>
    </row>
    <row r="42" spans="1:17" s="139" customFormat="1" ht="15" customHeight="1">
      <c r="A42" s="250" t="s">
        <v>312</v>
      </c>
      <c r="B42" s="182"/>
      <c r="C42" s="182"/>
      <c r="D42" s="201"/>
      <c r="E42" s="182"/>
      <c r="F42" s="182"/>
      <c r="G42" s="182"/>
      <c r="H42" s="182"/>
      <c r="I42" s="182"/>
      <c r="J42" s="182"/>
      <c r="K42" s="202">
        <f>SUM(K44:K48)</f>
        <v>0</v>
      </c>
      <c r="L42" s="209"/>
      <c r="M42" s="209"/>
      <c r="N42" s="209"/>
      <c r="O42" s="137"/>
      <c r="P42" s="137"/>
      <c r="Q42" s="137"/>
    </row>
    <row r="43" spans="1:17" s="139" customFormat="1" ht="25.5" customHeight="1">
      <c r="A43" s="621"/>
      <c r="B43" s="622"/>
      <c r="C43" s="622"/>
      <c r="D43" s="622"/>
      <c r="E43" s="622"/>
      <c r="F43" s="623"/>
      <c r="G43" s="162" t="s">
        <v>86</v>
      </c>
      <c r="H43" s="162" t="s">
        <v>87</v>
      </c>
      <c r="I43" s="144"/>
      <c r="J43" s="163" t="s">
        <v>91</v>
      </c>
      <c r="K43" s="163" t="s">
        <v>91</v>
      </c>
      <c r="L43" s="209"/>
      <c r="M43" s="209"/>
      <c r="N43" s="209"/>
      <c r="O43" s="137"/>
      <c r="P43" s="137"/>
      <c r="Q43" s="137"/>
    </row>
    <row r="44" spans="1:17" s="139" customFormat="1" ht="15" customHeight="1">
      <c r="A44" s="602"/>
      <c r="B44" s="602"/>
      <c r="C44" s="602"/>
      <c r="D44" s="602"/>
      <c r="E44" s="602"/>
      <c r="F44" s="602"/>
      <c r="G44" s="143"/>
      <c r="H44" s="143"/>
      <c r="I44" s="144" t="s">
        <v>23</v>
      </c>
      <c r="J44" s="152"/>
      <c r="K44" s="144">
        <f>((G44*H44)*IF(J44&gt;0,0,1))+(J44*IF(H44&gt;0,0,1))</f>
        <v>0</v>
      </c>
      <c r="L44" s="209"/>
      <c r="M44" s="209"/>
      <c r="N44" s="209"/>
      <c r="O44" s="137"/>
      <c r="P44" s="137"/>
      <c r="Q44" s="137"/>
    </row>
    <row r="45" spans="1:17" s="139" customFormat="1" ht="15" customHeight="1">
      <c r="A45" s="602"/>
      <c r="B45" s="602"/>
      <c r="C45" s="602"/>
      <c r="D45" s="602"/>
      <c r="E45" s="602"/>
      <c r="F45" s="602"/>
      <c r="G45" s="143"/>
      <c r="H45" s="143"/>
      <c r="I45" s="144" t="s">
        <v>23</v>
      </c>
      <c r="J45" s="152"/>
      <c r="K45" s="144">
        <f>((G45*H45)*IF(J45&gt;0,0,1))+(J45*IF(H45&gt;0,0,1))</f>
        <v>0</v>
      </c>
      <c r="L45" s="209"/>
      <c r="M45" s="209"/>
      <c r="N45" s="209"/>
      <c r="O45" s="137"/>
      <c r="P45" s="137"/>
      <c r="Q45" s="137"/>
    </row>
    <row r="46" spans="1:17" s="139" customFormat="1" ht="15" customHeight="1">
      <c r="A46" s="602"/>
      <c r="B46" s="602"/>
      <c r="C46" s="602"/>
      <c r="D46" s="602"/>
      <c r="E46" s="602"/>
      <c r="F46" s="602"/>
      <c r="G46" s="143"/>
      <c r="H46" s="143"/>
      <c r="I46" s="144" t="s">
        <v>23</v>
      </c>
      <c r="J46" s="152"/>
      <c r="K46" s="144">
        <f>((G46*H46)*IF(J46&gt;0,0,1))+(J46*IF(H46&gt;0,0,1))</f>
        <v>0</v>
      </c>
      <c r="L46" s="209"/>
      <c r="M46" s="209"/>
      <c r="N46" s="209"/>
      <c r="O46" s="137"/>
      <c r="P46" s="137"/>
      <c r="Q46" s="137"/>
    </row>
    <row r="47" spans="1:17" s="139" customFormat="1" ht="15" customHeight="1">
      <c r="A47" s="602"/>
      <c r="B47" s="602"/>
      <c r="C47" s="602"/>
      <c r="D47" s="602"/>
      <c r="E47" s="602"/>
      <c r="F47" s="602"/>
      <c r="G47" s="143"/>
      <c r="H47" s="143"/>
      <c r="I47" s="144" t="s">
        <v>23</v>
      </c>
      <c r="J47" s="152"/>
      <c r="K47" s="144">
        <f>((G47*H47)*IF(J47&gt;0,0,1))+(J47*IF(H47&gt;0,0,1))</f>
        <v>0</v>
      </c>
      <c r="L47" s="209"/>
      <c r="M47" s="211"/>
      <c r="N47" s="209"/>
      <c r="O47" s="137"/>
      <c r="P47" s="137"/>
      <c r="Q47" s="137"/>
    </row>
    <row r="48" spans="1:17" s="139" customFormat="1" ht="15" customHeight="1">
      <c r="A48" s="614" t="s">
        <v>253</v>
      </c>
      <c r="B48" s="614"/>
      <c r="C48" s="614"/>
      <c r="D48" s="614"/>
      <c r="E48" s="614"/>
      <c r="F48" s="614"/>
      <c r="G48" s="153"/>
      <c r="H48" s="153"/>
      <c r="I48" s="154" t="s">
        <v>23</v>
      </c>
      <c r="J48" s="155"/>
      <c r="K48" s="154">
        <f>((G48*H48)*IF(J48&gt;0,0,1))+(J48*IF(H48&gt;0,0,1))</f>
        <v>0</v>
      </c>
      <c r="L48" s="209"/>
      <c r="M48" s="209"/>
      <c r="N48" s="209"/>
      <c r="O48" s="137"/>
      <c r="P48" s="137"/>
      <c r="Q48" s="137"/>
    </row>
    <row r="49" spans="1:17" s="139" customFormat="1" ht="6.75" customHeight="1">
      <c r="A49" s="185"/>
      <c r="B49" s="138"/>
      <c r="C49" s="138"/>
      <c r="D49" s="185"/>
      <c r="E49" s="185"/>
      <c r="F49" s="185"/>
      <c r="G49" s="185"/>
      <c r="H49" s="185"/>
      <c r="I49" s="203"/>
      <c r="J49" s="203"/>
      <c r="K49" s="185"/>
      <c r="L49" s="209"/>
      <c r="M49" s="209"/>
      <c r="N49" s="209"/>
      <c r="O49" s="137"/>
      <c r="P49" s="137"/>
      <c r="Q49" s="137"/>
    </row>
    <row r="50" spans="1:17" s="139" customFormat="1" ht="15" customHeight="1">
      <c r="A50" s="244" t="s">
        <v>313</v>
      </c>
      <c r="B50" s="245"/>
      <c r="C50" s="182"/>
      <c r="D50" s="201"/>
      <c r="E50" s="182"/>
      <c r="F50" s="182"/>
      <c r="G50" s="182"/>
      <c r="H50" s="182"/>
      <c r="I50" s="182"/>
      <c r="J50" s="182"/>
      <c r="K50" s="202">
        <f>K52+K55+K53+K54</f>
        <v>0</v>
      </c>
      <c r="L50" s="209"/>
      <c r="M50" s="185"/>
      <c r="N50" s="209"/>
      <c r="O50" s="137"/>
      <c r="P50" s="137"/>
      <c r="Q50" s="137"/>
    </row>
    <row r="51" spans="1:17" s="139" customFormat="1" ht="26.25" customHeight="1">
      <c r="A51" s="615"/>
      <c r="B51" s="616"/>
      <c r="C51" s="246"/>
      <c r="D51" s="246"/>
      <c r="E51" s="235"/>
      <c r="F51" s="218"/>
      <c r="G51" s="247" t="s">
        <v>86</v>
      </c>
      <c r="H51" s="247" t="s">
        <v>87</v>
      </c>
      <c r="I51" s="219"/>
      <c r="J51" s="248" t="s">
        <v>91</v>
      </c>
      <c r="K51" s="248" t="s">
        <v>91</v>
      </c>
      <c r="L51" s="209"/>
      <c r="M51" s="185"/>
      <c r="N51" s="209"/>
      <c r="O51" s="137"/>
      <c r="P51" s="137"/>
      <c r="Q51" s="137"/>
    </row>
    <row r="52" spans="1:17" s="139" customFormat="1" ht="15" customHeight="1">
      <c r="A52" s="602"/>
      <c r="B52" s="602"/>
      <c r="C52" s="602"/>
      <c r="D52" s="602"/>
      <c r="E52" s="602"/>
      <c r="F52" s="602"/>
      <c r="G52" s="143"/>
      <c r="H52" s="143"/>
      <c r="I52" s="144" t="s">
        <v>23</v>
      </c>
      <c r="J52" s="152"/>
      <c r="K52" s="144">
        <f>((G52*H52)*IF(J52&gt;0,0,1))+(J52*IF(H52&gt;0,0,1))</f>
        <v>0</v>
      </c>
      <c r="L52" s="209"/>
      <c r="M52" s="185"/>
      <c r="N52" s="209"/>
      <c r="O52" s="137"/>
      <c r="P52" s="137"/>
      <c r="Q52" s="137"/>
    </row>
    <row r="53" spans="1:17" s="139" customFormat="1" ht="15" customHeight="1">
      <c r="A53" s="602"/>
      <c r="B53" s="602"/>
      <c r="C53" s="602"/>
      <c r="D53" s="602"/>
      <c r="E53" s="602"/>
      <c r="F53" s="602"/>
      <c r="G53" s="143"/>
      <c r="H53" s="143"/>
      <c r="I53" s="144" t="s">
        <v>23</v>
      </c>
      <c r="J53" s="152"/>
      <c r="K53" s="144">
        <f>((G53*H53)*IF(J53&gt;0,0,1))+(J53*IF(H53&gt;0,0,1))</f>
        <v>0</v>
      </c>
      <c r="L53" s="209"/>
      <c r="M53" s="185"/>
      <c r="N53" s="209"/>
      <c r="O53" s="137"/>
      <c r="P53" s="137"/>
      <c r="Q53" s="137"/>
    </row>
    <row r="54" spans="1:17" s="139" customFormat="1" ht="15" customHeight="1">
      <c r="A54" s="602"/>
      <c r="B54" s="602"/>
      <c r="C54" s="602"/>
      <c r="D54" s="602"/>
      <c r="E54" s="602"/>
      <c r="F54" s="602"/>
      <c r="G54" s="143"/>
      <c r="H54" s="143"/>
      <c r="I54" s="144" t="s">
        <v>23</v>
      </c>
      <c r="J54" s="152"/>
      <c r="K54" s="144">
        <f>((G54*H54)*IF(J54&gt;0,0,1))+(J54*IF(H54&gt;0,0,1))</f>
        <v>0</v>
      </c>
      <c r="L54" s="209"/>
      <c r="M54" s="185"/>
      <c r="N54" s="209"/>
      <c r="O54" s="137"/>
      <c r="P54" s="137"/>
      <c r="Q54" s="137"/>
    </row>
    <row r="55" spans="1:17" s="139" customFormat="1" ht="15" customHeight="1">
      <c r="A55" s="614"/>
      <c r="B55" s="614"/>
      <c r="C55" s="614"/>
      <c r="D55" s="614"/>
      <c r="E55" s="614"/>
      <c r="F55" s="614"/>
      <c r="G55" s="153"/>
      <c r="H55" s="153"/>
      <c r="I55" s="154" t="s">
        <v>23</v>
      </c>
      <c r="J55" s="155"/>
      <c r="K55" s="154">
        <f>((G55*H55)*IF(J55&gt;0,0,1))+(J55*IF(H55&gt;0,0,1))</f>
        <v>0</v>
      </c>
      <c r="L55" s="138"/>
      <c r="M55" s="185"/>
      <c r="N55" s="138"/>
      <c r="O55" s="137"/>
      <c r="P55" s="137"/>
      <c r="Q55" s="137"/>
    </row>
    <row r="56" spans="1:17" s="139" customFormat="1" ht="15" customHeight="1">
      <c r="A56" s="185"/>
      <c r="B56" s="138"/>
      <c r="C56" s="138"/>
      <c r="D56" s="185"/>
      <c r="E56" s="138"/>
      <c r="F56" s="185"/>
      <c r="G56" s="185"/>
      <c r="H56" s="185"/>
      <c r="I56" s="203"/>
      <c r="J56" s="185"/>
      <c r="K56" s="138"/>
      <c r="L56" s="138"/>
      <c r="M56" s="138"/>
      <c r="N56" s="138"/>
      <c r="O56" s="137"/>
      <c r="P56" s="137"/>
      <c r="Q56" s="137"/>
    </row>
    <row r="57" spans="1:17" s="139" customFormat="1" ht="15" customHeight="1">
      <c r="A57" s="224" t="s">
        <v>92</v>
      </c>
      <c r="B57" s="180"/>
      <c r="C57" s="180"/>
      <c r="D57" s="181"/>
      <c r="E57" s="180"/>
      <c r="F57" s="180"/>
      <c r="G57" s="180"/>
      <c r="H57" s="180"/>
      <c r="I57" s="180"/>
      <c r="J57" s="180"/>
      <c r="K57" s="180"/>
      <c r="L57" s="212"/>
      <c r="M57" s="212"/>
      <c r="N57" s="213"/>
      <c r="O57" s="137"/>
      <c r="P57" s="137"/>
      <c r="Q57" s="137"/>
    </row>
    <row r="58" spans="1:17" s="139" customFormat="1" ht="6.75" customHeight="1">
      <c r="A58" s="225"/>
      <c r="B58" s="138"/>
      <c r="C58" s="138"/>
      <c r="D58" s="185"/>
      <c r="E58" s="138"/>
      <c r="F58" s="138"/>
      <c r="G58" s="138"/>
      <c r="H58" s="138"/>
      <c r="I58" s="138"/>
      <c r="J58" s="138"/>
      <c r="K58" s="138"/>
      <c r="L58" s="209"/>
      <c r="M58" s="209"/>
      <c r="N58" s="214"/>
      <c r="O58" s="137"/>
      <c r="P58" s="137"/>
      <c r="Q58" s="137"/>
    </row>
    <row r="59" spans="1:17" s="139" customFormat="1" ht="15" customHeight="1">
      <c r="A59" s="617" t="s">
        <v>93</v>
      </c>
      <c r="B59" s="618"/>
      <c r="C59" s="226"/>
      <c r="D59" s="227"/>
      <c r="E59" s="228"/>
      <c r="F59" s="217"/>
      <c r="G59" s="138"/>
      <c r="H59" s="138"/>
      <c r="I59" s="229" t="s">
        <v>237</v>
      </c>
      <c r="J59" s="230"/>
      <c r="K59" s="182"/>
      <c r="L59" s="215"/>
      <c r="M59" s="216"/>
      <c r="N59" s="217"/>
      <c r="O59" s="137"/>
      <c r="P59" s="137"/>
      <c r="Q59" s="137"/>
    </row>
    <row r="60" spans="1:17" s="139" customFormat="1" ht="15" customHeight="1">
      <c r="A60" s="619" t="s">
        <v>32</v>
      </c>
      <c r="B60" s="620"/>
      <c r="C60" s="231"/>
      <c r="D60" s="232"/>
      <c r="E60" s="219">
        <f>K17+N6</f>
        <v>0</v>
      </c>
      <c r="F60" s="233" t="s">
        <v>36</v>
      </c>
      <c r="G60" s="138"/>
      <c r="H60" s="138"/>
      <c r="I60" s="220" t="s">
        <v>94</v>
      </c>
      <c r="J60" s="234"/>
      <c r="K60" s="235"/>
      <c r="L60" s="218"/>
      <c r="M60" s="219">
        <f>L30</f>
        <v>0</v>
      </c>
      <c r="N60" s="220" t="s">
        <v>13</v>
      </c>
      <c r="O60" s="137"/>
      <c r="P60" s="137"/>
      <c r="Q60" s="137"/>
    </row>
    <row r="61" spans="1:17" s="139" customFormat="1" ht="15" customHeight="1">
      <c r="A61" s="619" t="s">
        <v>33</v>
      </c>
      <c r="B61" s="620"/>
      <c r="C61" s="231"/>
      <c r="D61" s="232"/>
      <c r="E61" s="219">
        <f>K30</f>
        <v>0</v>
      </c>
      <c r="F61" s="236" t="s">
        <v>36</v>
      </c>
      <c r="G61" s="138"/>
      <c r="H61" s="138"/>
      <c r="I61" s="220" t="s">
        <v>95</v>
      </c>
      <c r="J61" s="234"/>
      <c r="K61" s="235"/>
      <c r="L61" s="218"/>
      <c r="M61" s="219">
        <f>K42</f>
        <v>0</v>
      </c>
      <c r="N61" s="220" t="s">
        <v>13</v>
      </c>
      <c r="O61" s="137"/>
      <c r="P61" s="137"/>
      <c r="Q61" s="137"/>
    </row>
    <row r="62" spans="1:17" s="139" customFormat="1" ht="15" customHeight="1">
      <c r="A62" s="624" t="s">
        <v>231</v>
      </c>
      <c r="B62" s="625"/>
      <c r="C62" s="237"/>
      <c r="D62" s="238"/>
      <c r="E62" s="239">
        <f>K37</f>
        <v>0</v>
      </c>
      <c r="F62" s="240" t="s">
        <v>36</v>
      </c>
      <c r="G62" s="138"/>
      <c r="H62" s="138"/>
      <c r="I62" s="220" t="s">
        <v>96</v>
      </c>
      <c r="J62" s="234"/>
      <c r="K62" s="235"/>
      <c r="L62" s="218"/>
      <c r="M62" s="219">
        <f>O6+O26</f>
        <v>0</v>
      </c>
      <c r="N62" s="220" t="s">
        <v>13</v>
      </c>
      <c r="O62" s="137"/>
      <c r="P62" s="137"/>
      <c r="Q62" s="137"/>
    </row>
    <row r="63" spans="1:17" s="139" customFormat="1" ht="15" customHeight="1">
      <c r="A63" s="613"/>
      <c r="B63" s="608"/>
      <c r="C63" s="190"/>
      <c r="D63" s="190"/>
      <c r="E63" s="189"/>
      <c r="F63" s="189"/>
      <c r="G63" s="189"/>
      <c r="H63" s="189"/>
      <c r="I63" s="241" t="s">
        <v>97</v>
      </c>
      <c r="J63" s="242"/>
      <c r="K63" s="243"/>
      <c r="L63" s="221"/>
      <c r="M63" s="222">
        <f>K50</f>
        <v>0</v>
      </c>
      <c r="N63" s="223" t="s">
        <v>13</v>
      </c>
      <c r="O63" s="137"/>
      <c r="P63" s="137"/>
      <c r="Q63" s="137"/>
    </row>
    <row r="64" spans="1:17" s="139" customFormat="1" ht="39.75" customHeight="1">
      <c r="A64" s="138"/>
      <c r="B64" s="138"/>
      <c r="C64" s="138"/>
      <c r="D64" s="196"/>
      <c r="E64" s="138"/>
      <c r="F64" s="138"/>
      <c r="G64" s="138"/>
      <c r="H64" s="138"/>
      <c r="I64" s="138"/>
      <c r="J64" s="138"/>
      <c r="K64" s="572"/>
      <c r="L64" s="138"/>
      <c r="M64" s="138"/>
      <c r="N64" s="203"/>
      <c r="O64" s="571"/>
      <c r="P64" s="571"/>
      <c r="Q64" s="571"/>
    </row>
    <row r="65" spans="4:17" s="139" customFormat="1" ht="39.75" customHeight="1">
      <c r="D65" s="177"/>
      <c r="K65" s="164"/>
      <c r="N65" s="150"/>
      <c r="O65" s="137"/>
      <c r="P65" s="137"/>
      <c r="Q65" s="137"/>
    </row>
    <row r="66" spans="4:17" s="139" customFormat="1" ht="39.75" customHeight="1">
      <c r="D66" s="177"/>
      <c r="K66" s="164"/>
      <c r="O66" s="137"/>
      <c r="P66" s="137"/>
      <c r="Q66" s="137"/>
    </row>
  </sheetData>
  <sheetProtection password="CC7F" sheet="1"/>
  <mergeCells count="49">
    <mergeCell ref="L4:N4"/>
    <mergeCell ref="J2:K2"/>
    <mergeCell ref="J4:K4"/>
    <mergeCell ref="A53:F53"/>
    <mergeCell ref="A54:F54"/>
    <mergeCell ref="A33:E33"/>
    <mergeCell ref="A34:E34"/>
    <mergeCell ref="A35:E35"/>
    <mergeCell ref="A39:E39"/>
    <mergeCell ref="A40:E40"/>
    <mergeCell ref="A43:F43"/>
    <mergeCell ref="A61:B61"/>
    <mergeCell ref="A62:B62"/>
    <mergeCell ref="A55:F55"/>
    <mergeCell ref="A12:B12"/>
    <mergeCell ref="A23:B23"/>
    <mergeCell ref="A38:B38"/>
    <mergeCell ref="A25:B25"/>
    <mergeCell ref="A26:B26"/>
    <mergeCell ref="A27:B27"/>
    <mergeCell ref="A63:B63"/>
    <mergeCell ref="A44:F44"/>
    <mergeCell ref="A45:F45"/>
    <mergeCell ref="A47:F47"/>
    <mergeCell ref="A48:F48"/>
    <mergeCell ref="A52:F52"/>
    <mergeCell ref="A51:B51"/>
    <mergeCell ref="A59:B59"/>
    <mergeCell ref="A60:B60"/>
    <mergeCell ref="A46:F46"/>
    <mergeCell ref="L1:N1"/>
    <mergeCell ref="L2:N2"/>
    <mergeCell ref="L5:N5"/>
    <mergeCell ref="L3:N3"/>
    <mergeCell ref="A19:B19"/>
    <mergeCell ref="A11:B11"/>
    <mergeCell ref="A13:B13"/>
    <mergeCell ref="A7:B7"/>
    <mergeCell ref="A8:B8"/>
    <mergeCell ref="A9:B9"/>
    <mergeCell ref="A10:B10"/>
    <mergeCell ref="A20:B20"/>
    <mergeCell ref="A21:B21"/>
    <mergeCell ref="A32:E32"/>
    <mergeCell ref="A18:B18"/>
    <mergeCell ref="A31:B31"/>
    <mergeCell ref="A22:B22"/>
    <mergeCell ref="A24:B24"/>
    <mergeCell ref="A28:B28"/>
  </mergeCells>
  <conditionalFormatting sqref="H8">
    <cfRule type="colorScale" priority="13" dxfId="20">
      <colorScale>
        <cfvo type="num" val="&quot;$R$8=&gt;0&quot;"/>
        <cfvo type="max"/>
        <color rgb="FFFFFF00"/>
        <color rgb="FFFFEF9C"/>
      </colorScale>
    </cfRule>
  </conditionalFormatting>
  <conditionalFormatting sqref="M8">
    <cfRule type="colorScale" priority="11" dxfId="20">
      <colorScale>
        <cfvo type="num" val="&quot;0+$R$8&quot;"/>
        <cfvo type="max"/>
        <color theme="0" tint="-0.1499900072813034"/>
        <color rgb="FFFFFF00"/>
      </colorScale>
    </cfRule>
  </conditionalFormatting>
  <conditionalFormatting sqref="K8">
    <cfRule type="expression" priority="8" dxfId="12" stopIfTrue="1">
      <formula>$R$8</formula>
    </cfRule>
  </conditionalFormatting>
  <conditionalFormatting sqref="K9">
    <cfRule type="expression" priority="7" dxfId="12" stopIfTrue="1">
      <formula>$R$9</formula>
    </cfRule>
  </conditionalFormatting>
  <conditionalFormatting sqref="K10">
    <cfRule type="expression" priority="6" dxfId="12" stopIfTrue="1">
      <formula>$R$10</formula>
    </cfRule>
  </conditionalFormatting>
  <conditionalFormatting sqref="K11">
    <cfRule type="expression" priority="5" dxfId="12" stopIfTrue="1">
      <formula>$R$11</formula>
    </cfRule>
  </conditionalFormatting>
  <conditionalFormatting sqref="K12">
    <cfRule type="expression" priority="4" dxfId="12" stopIfTrue="1">
      <formula>$R$12</formula>
    </cfRule>
  </conditionalFormatting>
  <conditionalFormatting sqref="K13">
    <cfRule type="expression" priority="3" dxfId="12" stopIfTrue="1">
      <formula>$R$13</formula>
    </cfRule>
  </conditionalFormatting>
  <conditionalFormatting sqref="K15">
    <cfRule type="expression" priority="2" dxfId="12" stopIfTrue="1">
      <formula>$R$15</formula>
    </cfRule>
  </conditionalFormatting>
  <conditionalFormatting sqref="K14">
    <cfRule type="expression" priority="1" dxfId="12" stopIfTrue="1">
      <formula>$R$14</formula>
    </cfRule>
  </conditionalFormatting>
  <dataValidations count="1">
    <dataValidation type="list" allowBlank="1" showInputMessage="1" showErrorMessage="1" sqref="E8:E15">
      <formula1>$Q$8:$Q$9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4" r:id="rId2"/>
  <headerFooter>
    <oddHeader>&amp;CKOLAS Berechnung Lagerkapazität für Hofdünger und Abwasser (GRUD 2017)</oddHeader>
    <oddFooter>&amp;R2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S54"/>
  <sheetViews>
    <sheetView showGridLines="0" showZeros="0" tabSelected="1" view="pageBreakPreview" zoomScale="115" zoomScaleNormal="85" zoomScaleSheetLayoutView="115" workbookViewId="0" topLeftCell="A7">
      <selection activeCell="L23" sqref="L23"/>
    </sheetView>
  </sheetViews>
  <sheetFormatPr defaultColWidth="11.421875" defaultRowHeight="12.75"/>
  <cols>
    <col min="1" max="1" width="6.00390625" style="372" customWidth="1"/>
    <col min="2" max="2" width="15.7109375" style="265" customWidth="1"/>
    <col min="3" max="3" width="8.00390625" style="265" customWidth="1"/>
    <col min="4" max="4" width="8.57421875" style="265" customWidth="1"/>
    <col min="5" max="5" width="7.7109375" style="265" customWidth="1"/>
    <col min="6" max="6" width="8.57421875" style="265" customWidth="1"/>
    <col min="7" max="7" width="9.421875" style="265" customWidth="1"/>
    <col min="8" max="10" width="7.7109375" style="372" customWidth="1"/>
    <col min="11" max="11" width="6.00390625" style="374" customWidth="1"/>
    <col min="12" max="14" width="9.7109375" style="375" customWidth="1"/>
    <col min="15" max="15" width="5.28125" style="265" customWidth="1"/>
    <col min="16" max="18" width="11.421875" style="265" customWidth="1"/>
    <col min="19" max="19" width="9.421875" style="266" customWidth="1"/>
    <col min="20" max="16384" width="11.421875" style="265" customWidth="1"/>
  </cols>
  <sheetData>
    <row r="1" spans="1:14" ht="17.25" customHeight="1">
      <c r="A1" s="260"/>
      <c r="B1" s="261"/>
      <c r="C1" s="261"/>
      <c r="D1" s="261"/>
      <c r="E1" s="261"/>
      <c r="F1" s="261"/>
      <c r="G1" s="261"/>
      <c r="H1" s="262"/>
      <c r="I1" s="263"/>
      <c r="J1" s="263"/>
      <c r="K1" s="264" t="s">
        <v>220</v>
      </c>
      <c r="L1" s="640">
        <f>Ergebnis!B11</f>
        <v>0</v>
      </c>
      <c r="M1" s="640"/>
      <c r="N1" s="641"/>
    </row>
    <row r="2" spans="1:14" ht="17.25" customHeight="1">
      <c r="A2" s="648" t="s">
        <v>240</v>
      </c>
      <c r="B2" s="649"/>
      <c r="C2" s="649"/>
      <c r="D2" s="649"/>
      <c r="E2" s="649"/>
      <c r="F2" s="649"/>
      <c r="G2" s="165"/>
      <c r="H2" s="166"/>
      <c r="I2" s="267"/>
      <c r="J2" s="267"/>
      <c r="K2" s="268" t="s">
        <v>277</v>
      </c>
      <c r="L2" s="642">
        <f>Ergebnis!B14</f>
        <v>0</v>
      </c>
      <c r="M2" s="642"/>
      <c r="N2" s="643"/>
    </row>
    <row r="3" spans="1:14" ht="17.25" customHeight="1">
      <c r="A3" s="269"/>
      <c r="B3" s="270"/>
      <c r="C3" s="270"/>
      <c r="D3" s="270"/>
      <c r="E3" s="270"/>
      <c r="F3" s="270"/>
      <c r="G3" s="165"/>
      <c r="H3" s="166"/>
      <c r="I3" s="271"/>
      <c r="J3" s="271"/>
      <c r="K3" s="272" t="s">
        <v>278</v>
      </c>
      <c r="L3" s="646">
        <f>Ergebnis!F14</f>
        <v>0</v>
      </c>
      <c r="M3" s="646"/>
      <c r="N3" s="647"/>
    </row>
    <row r="4" spans="1:14" ht="17.25" customHeight="1">
      <c r="A4" s="273"/>
      <c r="B4" s="274"/>
      <c r="C4" s="274"/>
      <c r="D4" s="274"/>
      <c r="E4" s="274"/>
      <c r="F4" s="274"/>
      <c r="G4" s="275"/>
      <c r="H4" s="276"/>
      <c r="I4" s="277"/>
      <c r="J4" s="277"/>
      <c r="K4" s="278" t="s">
        <v>1</v>
      </c>
      <c r="L4" s="689">
        <f>Ergebnis!H19</f>
        <v>0</v>
      </c>
      <c r="M4" s="689"/>
      <c r="N4" s="690"/>
    </row>
    <row r="5" spans="1:14" ht="15" customHeight="1">
      <c r="A5" s="645"/>
      <c r="B5" s="645"/>
      <c r="C5" s="645"/>
      <c r="D5" s="645"/>
      <c r="E5" s="645"/>
      <c r="F5" s="645"/>
      <c r="G5" s="52"/>
      <c r="H5" s="279"/>
      <c r="I5" s="279"/>
      <c r="J5" s="279"/>
      <c r="K5" s="280"/>
      <c r="L5" s="644"/>
      <c r="M5" s="644"/>
      <c r="N5" s="644"/>
    </row>
    <row r="6" spans="1:14" ht="13.5" customHeight="1">
      <c r="A6" s="669" t="s">
        <v>2</v>
      </c>
      <c r="B6" s="669"/>
      <c r="C6" s="669"/>
      <c r="D6" s="669"/>
      <c r="E6" s="669"/>
      <c r="F6" s="669"/>
      <c r="G6" s="694" t="s">
        <v>31</v>
      </c>
      <c r="H6" s="678" t="s">
        <v>98</v>
      </c>
      <c r="I6" s="678" t="s">
        <v>254</v>
      </c>
      <c r="J6" s="678" t="s">
        <v>100</v>
      </c>
      <c r="K6" s="674" t="s">
        <v>27</v>
      </c>
      <c r="L6" s="672" t="s">
        <v>182</v>
      </c>
      <c r="M6" s="672" t="s">
        <v>19</v>
      </c>
      <c r="N6" s="672" t="s">
        <v>82</v>
      </c>
    </row>
    <row r="7" spans="1:14" ht="14.25" customHeight="1">
      <c r="A7" s="693"/>
      <c r="B7" s="693"/>
      <c r="C7" s="693"/>
      <c r="D7" s="693"/>
      <c r="E7" s="693"/>
      <c r="F7" s="693"/>
      <c r="G7" s="695"/>
      <c r="H7" s="688"/>
      <c r="I7" s="688"/>
      <c r="J7" s="688"/>
      <c r="K7" s="687"/>
      <c r="L7" s="686"/>
      <c r="M7" s="686"/>
      <c r="N7" s="686"/>
    </row>
    <row r="8" spans="1:19" s="281" customFormat="1" ht="72" customHeight="1">
      <c r="A8" s="670"/>
      <c r="B8" s="670"/>
      <c r="C8" s="670"/>
      <c r="D8" s="670"/>
      <c r="E8" s="670"/>
      <c r="F8" s="670"/>
      <c r="G8" s="696"/>
      <c r="H8" s="679"/>
      <c r="I8" s="679"/>
      <c r="J8" s="679"/>
      <c r="K8" s="675"/>
      <c r="L8" s="673"/>
      <c r="M8" s="673"/>
      <c r="N8" s="673"/>
      <c r="P8" s="165"/>
      <c r="Q8" s="165"/>
      <c r="R8" s="282"/>
      <c r="S8" s="283"/>
    </row>
    <row r="9" spans="1:19" s="291" customFormat="1" ht="17.25" customHeight="1">
      <c r="A9" s="691" t="s">
        <v>58</v>
      </c>
      <c r="B9" s="692"/>
      <c r="C9" s="284"/>
      <c r="D9" s="285"/>
      <c r="E9" s="286" t="s">
        <v>112</v>
      </c>
      <c r="F9" s="287"/>
      <c r="G9" s="288" t="s">
        <v>40</v>
      </c>
      <c r="H9" s="287"/>
      <c r="I9" s="287"/>
      <c r="J9" s="287"/>
      <c r="K9" s="289">
        <f>'Grundlagen GRUD 2017'!O8</f>
        <v>1</v>
      </c>
      <c r="L9" s="289">
        <f aca="true" t="shared" si="0" ref="L9:L15">(H9+I9+J9)*K9</f>
        <v>0</v>
      </c>
      <c r="M9" s="290">
        <f>(((H9*'Grundlagen GRUD 2017'!C8)+(I9*'Grundlagen GRUD 2017'!E8))+((F9-7500)/1000)*0.05*((H9*'Grundlagen GRUD 2017'!C8)+(I9*'Grundlagen GRUD 2017'!E8)))*(IF(F9=0,0,1))</f>
        <v>0</v>
      </c>
      <c r="N9" s="290">
        <f>I9*'Grundlagen GRUD 2017'!F8+J9*'Grundlagen GRUD 2017'!H8</f>
        <v>0</v>
      </c>
      <c r="P9" s="292"/>
      <c r="Q9" s="293"/>
      <c r="R9" s="292"/>
      <c r="S9" s="294"/>
    </row>
    <row r="10" spans="1:19" s="291" customFormat="1" ht="17.25" customHeight="1">
      <c r="A10" s="682" t="s">
        <v>113</v>
      </c>
      <c r="B10" s="683"/>
      <c r="C10" s="295"/>
      <c r="D10" s="296"/>
      <c r="E10" s="297" t="s">
        <v>112</v>
      </c>
      <c r="F10" s="298">
        <v>4000</v>
      </c>
      <c r="G10" s="298" t="s">
        <v>40</v>
      </c>
      <c r="H10" s="299"/>
      <c r="I10" s="299"/>
      <c r="J10" s="299"/>
      <c r="K10" s="300">
        <v>1</v>
      </c>
      <c r="L10" s="300">
        <f t="shared" si="0"/>
        <v>0</v>
      </c>
      <c r="M10" s="301">
        <f>(((H10*'Grundlagen GRUD 2017'!C9)+(I10*'Grundlagen GRUD 2017'!E9)))</f>
        <v>0</v>
      </c>
      <c r="N10" s="301">
        <f>I10*'Grundlagen GRUD 2017'!F9+J10*'Grundlagen GRUD 2017'!H9</f>
        <v>0</v>
      </c>
      <c r="P10" s="292"/>
      <c r="Q10" s="293"/>
      <c r="R10" s="292"/>
      <c r="S10" s="294"/>
    </row>
    <row r="11" spans="1:19" s="291" customFormat="1" ht="17.25" customHeight="1">
      <c r="A11" s="682" t="s">
        <v>114</v>
      </c>
      <c r="B11" s="683"/>
      <c r="C11" s="295"/>
      <c r="D11" s="296"/>
      <c r="E11" s="297" t="s">
        <v>112</v>
      </c>
      <c r="F11" s="298">
        <v>3500</v>
      </c>
      <c r="G11" s="298" t="s">
        <v>40</v>
      </c>
      <c r="H11" s="299"/>
      <c r="I11" s="299"/>
      <c r="J11" s="299"/>
      <c r="K11" s="300">
        <v>1</v>
      </c>
      <c r="L11" s="300">
        <f t="shared" si="0"/>
        <v>0</v>
      </c>
      <c r="M11" s="301">
        <f>(((H11*'Grundlagen GRUD 2017'!C10)+(I11*'Grundlagen GRUD 2017'!E10)))</f>
        <v>0</v>
      </c>
      <c r="N11" s="301">
        <f>I11*'Grundlagen GRUD 2017'!F10+J11*'Grundlagen GRUD 2017'!H10</f>
        <v>0</v>
      </c>
      <c r="P11" s="292"/>
      <c r="Q11" s="293"/>
      <c r="R11" s="292"/>
      <c r="S11" s="294"/>
    </row>
    <row r="12" spans="1:18" ht="17.25" customHeight="1">
      <c r="A12" s="671" t="s">
        <v>59</v>
      </c>
      <c r="B12" s="671"/>
      <c r="C12" s="671"/>
      <c r="D12" s="671"/>
      <c r="E12" s="671"/>
      <c r="F12" s="671"/>
      <c r="G12" s="298" t="s">
        <v>40</v>
      </c>
      <c r="H12" s="299"/>
      <c r="I12" s="299"/>
      <c r="J12" s="299"/>
      <c r="K12" s="302">
        <f>'Grundlagen GRUD 2017'!O14</f>
        <v>0.25</v>
      </c>
      <c r="L12" s="300">
        <f t="shared" si="0"/>
        <v>0</v>
      </c>
      <c r="M12" s="303">
        <f>H12*'Grundlagen GRUD 2017'!C14+I12*'Grundlagen GRUD 2017'!E14</f>
        <v>0</v>
      </c>
      <c r="N12" s="301">
        <f>(I12*'Grundlagen GRUD 2017'!F14)+(J12*'Grundlagen GRUD 2017'!H14)</f>
        <v>0</v>
      </c>
      <c r="P12" s="165"/>
      <c r="Q12" s="166"/>
      <c r="R12" s="165"/>
    </row>
    <row r="13" spans="1:18" ht="17.25" customHeight="1">
      <c r="A13" s="671" t="s">
        <v>60</v>
      </c>
      <c r="B13" s="671"/>
      <c r="C13" s="671"/>
      <c r="D13" s="671"/>
      <c r="E13" s="671"/>
      <c r="F13" s="671"/>
      <c r="G13" s="298" t="s">
        <v>40</v>
      </c>
      <c r="H13" s="299"/>
      <c r="I13" s="299"/>
      <c r="J13" s="299"/>
      <c r="K13" s="302">
        <f>'Grundlagen GRUD 2017'!O15</f>
        <v>0.4</v>
      </c>
      <c r="L13" s="300">
        <f t="shared" si="0"/>
        <v>0</v>
      </c>
      <c r="M13" s="303">
        <f>H13*'Grundlagen GRUD 2017'!C15+I13*'Grundlagen GRUD 2017'!E15</f>
        <v>0</v>
      </c>
      <c r="N13" s="301">
        <f>(I13*'Grundlagen GRUD 2017'!F15)+(J13*'Grundlagen GRUD 2017'!H15)</f>
        <v>0</v>
      </c>
      <c r="P13" s="165"/>
      <c r="Q13" s="166"/>
      <c r="R13" s="165"/>
    </row>
    <row r="14" spans="1:18" ht="17.25" customHeight="1">
      <c r="A14" s="671" t="s">
        <v>61</v>
      </c>
      <c r="B14" s="671"/>
      <c r="C14" s="671"/>
      <c r="D14" s="671"/>
      <c r="E14" s="671"/>
      <c r="F14" s="671"/>
      <c r="G14" s="298" t="s">
        <v>40</v>
      </c>
      <c r="H14" s="299"/>
      <c r="I14" s="299"/>
      <c r="J14" s="299"/>
      <c r="K14" s="302">
        <f>'Grundlagen GRUD 2017'!O16</f>
        <v>0.6</v>
      </c>
      <c r="L14" s="300">
        <f t="shared" si="0"/>
        <v>0</v>
      </c>
      <c r="M14" s="303">
        <f>H14*'Grundlagen GRUD 2017'!C16+I14*'Grundlagen GRUD 2017'!E16</f>
        <v>0</v>
      </c>
      <c r="N14" s="301">
        <f>(I14*'Grundlagen GRUD 2017'!F16)+(J14*'Grundlagen GRUD 2017'!H16)</f>
        <v>0</v>
      </c>
      <c r="P14" s="165"/>
      <c r="Q14" s="166"/>
      <c r="R14" s="165"/>
    </row>
    <row r="15" spans="1:18" ht="17.25" customHeight="1">
      <c r="A15" s="671" t="s">
        <v>43</v>
      </c>
      <c r="B15" s="671"/>
      <c r="C15" s="671"/>
      <c r="D15" s="671"/>
      <c r="E15" s="671"/>
      <c r="F15" s="671"/>
      <c r="G15" s="298" t="s">
        <v>40</v>
      </c>
      <c r="H15" s="299"/>
      <c r="I15" s="299"/>
      <c r="J15" s="299"/>
      <c r="K15" s="302">
        <f>'Grundlagen GRUD 2017'!O24</f>
        <v>0.6</v>
      </c>
      <c r="L15" s="300">
        <f t="shared" si="0"/>
        <v>0</v>
      </c>
      <c r="M15" s="303">
        <f>H15*'Grundlagen GRUD 2017'!C16+I15*'Grundlagen GRUD 2017'!E16</f>
        <v>0</v>
      </c>
      <c r="N15" s="303">
        <f>(I15*'Grundlagen GRUD 2017'!F16)+(J15*'Grundlagen GRUD 2017'!H16)</f>
        <v>0</v>
      </c>
      <c r="P15" s="165"/>
      <c r="Q15" s="166"/>
      <c r="R15" s="165"/>
    </row>
    <row r="16" spans="1:18" ht="17.25" customHeight="1">
      <c r="A16" s="664"/>
      <c r="B16" s="664"/>
      <c r="C16" s="664"/>
      <c r="D16" s="664"/>
      <c r="E16" s="664"/>
      <c r="F16" s="664"/>
      <c r="G16" s="298"/>
      <c r="H16" s="304"/>
      <c r="I16" s="304"/>
      <c r="J16" s="304"/>
      <c r="K16" s="302"/>
      <c r="L16" s="302"/>
      <c r="M16" s="302"/>
      <c r="N16" s="302"/>
      <c r="P16" s="165"/>
      <c r="Q16" s="166"/>
      <c r="R16" s="165"/>
    </row>
    <row r="17" spans="1:19" s="291" customFormat="1" ht="17.25" customHeight="1">
      <c r="A17" s="668" t="s">
        <v>293</v>
      </c>
      <c r="B17" s="668"/>
      <c r="C17" s="668"/>
      <c r="D17" s="668"/>
      <c r="E17" s="668"/>
      <c r="F17" s="668"/>
      <c r="G17" s="298" t="s">
        <v>40</v>
      </c>
      <c r="H17" s="299"/>
      <c r="I17" s="299"/>
      <c r="J17" s="299"/>
      <c r="K17" s="300">
        <v>1</v>
      </c>
      <c r="L17" s="300">
        <f>(H17+I17+J17)*K17</f>
        <v>0</v>
      </c>
      <c r="M17" s="301">
        <f>(H17*'Grundlagen GRUD 2017'!C11)+(I17*'Grundlagen GRUD 2017'!E11)</f>
        <v>0</v>
      </c>
      <c r="N17" s="301">
        <f>(J17*'Grundlagen GRUD 2017'!H11)+(I17*'Grundlagen GRUD 2017'!F11)</f>
        <v>0</v>
      </c>
      <c r="P17" s="292"/>
      <c r="Q17" s="293"/>
      <c r="R17" s="292"/>
      <c r="S17" s="294"/>
    </row>
    <row r="18" spans="1:19" s="291" customFormat="1" ht="17.25" customHeight="1">
      <c r="A18" s="668" t="s">
        <v>294</v>
      </c>
      <c r="B18" s="668"/>
      <c r="C18" s="668"/>
      <c r="D18" s="668"/>
      <c r="E18" s="668"/>
      <c r="F18" s="668"/>
      <c r="G18" s="298" t="s">
        <v>40</v>
      </c>
      <c r="H18" s="299"/>
      <c r="I18" s="299"/>
      <c r="J18" s="299"/>
      <c r="K18" s="300">
        <v>1</v>
      </c>
      <c r="L18" s="300">
        <f>(H18+I18+J18)*K18</f>
        <v>0</v>
      </c>
      <c r="M18" s="301">
        <f>(H18*'Grundlagen GRUD 2017'!C12)+(I18*'Grundlagen GRUD 2017'!E12)</f>
        <v>0</v>
      </c>
      <c r="N18" s="301">
        <f>(J18*'Grundlagen GRUD 2017'!H12)+(I18*'Grundlagen GRUD 2017'!F12)</f>
        <v>0</v>
      </c>
      <c r="P18" s="292"/>
      <c r="Q18" s="293"/>
      <c r="R18" s="292"/>
      <c r="S18" s="294"/>
    </row>
    <row r="19" spans="1:19" s="291" customFormat="1" ht="17.25" customHeight="1">
      <c r="A19" s="668" t="s">
        <v>295</v>
      </c>
      <c r="B19" s="668"/>
      <c r="C19" s="668"/>
      <c r="D19" s="668"/>
      <c r="E19" s="668"/>
      <c r="F19" s="668"/>
      <c r="G19" s="298" t="s">
        <v>40</v>
      </c>
      <c r="H19" s="299"/>
      <c r="I19" s="299"/>
      <c r="J19" s="299"/>
      <c r="K19" s="300">
        <v>1</v>
      </c>
      <c r="L19" s="300">
        <f>(H19+I19+J19)*K19</f>
        <v>0</v>
      </c>
      <c r="M19" s="301">
        <f>(H19*'Grundlagen GRUD 2017'!C13)+(I19*'Grundlagen GRUD 2017'!E13)</f>
        <v>0</v>
      </c>
      <c r="N19" s="301">
        <f>(J19*'Grundlagen GRUD 2017'!H13)+(I19*'Grundlagen GRUD 2017'!F13)</f>
        <v>0</v>
      </c>
      <c r="P19" s="292"/>
      <c r="Q19" s="293"/>
      <c r="R19" s="292"/>
      <c r="S19" s="294"/>
    </row>
    <row r="20" spans="1:19" s="291" customFormat="1" ht="17.25" customHeight="1">
      <c r="A20" s="668" t="s">
        <v>297</v>
      </c>
      <c r="B20" s="668"/>
      <c r="C20" s="668"/>
      <c r="D20" s="668"/>
      <c r="E20" s="668"/>
      <c r="F20" s="668"/>
      <c r="G20" s="298" t="s">
        <v>40</v>
      </c>
      <c r="H20" s="299"/>
      <c r="I20" s="299"/>
      <c r="J20" s="299"/>
      <c r="K20" s="300">
        <v>0.22</v>
      </c>
      <c r="L20" s="300">
        <f>(H20+I20+J20)*K20</f>
        <v>0</v>
      </c>
      <c r="M20" s="301">
        <f>(H20*'Grundlagen GRUD 2017'!C18)+(I20*'Grundlagen GRUD 2017'!E18)</f>
        <v>0</v>
      </c>
      <c r="N20" s="301">
        <f>(J20*'Grundlagen GRUD 2017'!H18)+(I20*'Grundlagen GRUD 2017'!F18)</f>
        <v>0</v>
      </c>
      <c r="P20" s="292"/>
      <c r="Q20" s="293"/>
      <c r="R20" s="292"/>
      <c r="S20" s="294"/>
    </row>
    <row r="21" spans="1:19" s="291" customFormat="1" ht="17.25" customHeight="1">
      <c r="A21" s="668" t="s">
        <v>298</v>
      </c>
      <c r="B21" s="668"/>
      <c r="C21" s="668"/>
      <c r="D21" s="668"/>
      <c r="E21" s="668"/>
      <c r="F21" s="668"/>
      <c r="G21" s="298" t="s">
        <v>40</v>
      </c>
      <c r="H21" s="299"/>
      <c r="I21" s="299"/>
      <c r="J21" s="299"/>
      <c r="K21" s="300">
        <v>0.22</v>
      </c>
      <c r="L21" s="300">
        <f>(H21+I21+J21)*K21</f>
        <v>0</v>
      </c>
      <c r="M21" s="301">
        <f>(H21*'Grundlagen GRUD 2017'!C19)+(I21*'Grundlagen GRUD 2017'!E19)</f>
        <v>0</v>
      </c>
      <c r="N21" s="301">
        <f>(J21*'Grundlagen GRUD 2017'!H19)+(I21*'Grundlagen GRUD 2017'!F19)</f>
        <v>0</v>
      </c>
      <c r="P21" s="292"/>
      <c r="Q21" s="293"/>
      <c r="R21" s="292"/>
      <c r="S21" s="294"/>
    </row>
    <row r="22" spans="1:18" ht="17.25" customHeight="1">
      <c r="A22" s="664"/>
      <c r="B22" s="664"/>
      <c r="C22" s="664"/>
      <c r="D22" s="664"/>
      <c r="E22" s="664"/>
      <c r="F22" s="664"/>
      <c r="G22" s="298"/>
      <c r="H22" s="304"/>
      <c r="I22" s="304"/>
      <c r="J22" s="304"/>
      <c r="K22" s="302"/>
      <c r="L22" s="302"/>
      <c r="M22" s="303"/>
      <c r="N22" s="303"/>
      <c r="P22" s="165"/>
      <c r="Q22" s="166"/>
      <c r="R22" s="165"/>
    </row>
    <row r="23" spans="1:18" ht="17.25" customHeight="1">
      <c r="A23" s="662" t="s">
        <v>301</v>
      </c>
      <c r="B23" s="663"/>
      <c r="C23" s="663"/>
      <c r="D23" s="305"/>
      <c r="E23" s="306" t="s">
        <v>255</v>
      </c>
      <c r="F23" s="307"/>
      <c r="G23" s="298" t="s">
        <v>40</v>
      </c>
      <c r="H23" s="299"/>
      <c r="I23" s="299"/>
      <c r="J23" s="299"/>
      <c r="K23" s="302">
        <v>0.13</v>
      </c>
      <c r="L23" s="300">
        <f>(H23+I23+J23)*K23</f>
        <v>0</v>
      </c>
      <c r="M23" s="303">
        <f>('Grundlagen GRUD 2017'!C20*H23)+(('Grundlagen GRUD 2017'!C20*I23*(100%-F23)))*IF(F23=0,0,1)</f>
        <v>0</v>
      </c>
      <c r="N23" s="303">
        <f>('Grundlagen GRUD 2017'!H20*I23*F23)+(J23*'Grundlagen GRUD 2017'!H20)</f>
        <v>0</v>
      </c>
      <c r="P23" s="165"/>
      <c r="Q23" s="166"/>
      <c r="R23" s="165"/>
    </row>
    <row r="24" spans="1:18" ht="17.25" customHeight="1">
      <c r="A24" s="662" t="s">
        <v>302</v>
      </c>
      <c r="B24" s="663"/>
      <c r="C24" s="663"/>
      <c r="D24" s="305"/>
      <c r="E24" s="306" t="s">
        <v>255</v>
      </c>
      <c r="F24" s="307"/>
      <c r="G24" s="298" t="s">
        <v>40</v>
      </c>
      <c r="H24" s="299"/>
      <c r="I24" s="299"/>
      <c r="J24" s="299"/>
      <c r="K24" s="302">
        <v>0.28</v>
      </c>
      <c r="L24" s="300">
        <f>(H24+I24+J24)*K24</f>
        <v>0</v>
      </c>
      <c r="M24" s="303">
        <f>('Grundlagen GRUD 2017'!C21*H24)+(('Grundlagen GRUD 2017'!C21*I24*(100%-F24)))*IF(F24=0,0,1)</f>
        <v>0</v>
      </c>
      <c r="N24" s="303">
        <f>('Grundlagen GRUD 2017'!H21*I24*F24)+(J24*'Grundlagen GRUD 2017'!H21)</f>
        <v>0</v>
      </c>
      <c r="P24" s="165"/>
      <c r="Q24" s="166"/>
      <c r="R24" s="165"/>
    </row>
    <row r="25" spans="1:18" ht="17.25" customHeight="1">
      <c r="A25" s="664"/>
      <c r="B25" s="664"/>
      <c r="C25" s="664"/>
      <c r="D25" s="664"/>
      <c r="E25" s="664"/>
      <c r="F25" s="664"/>
      <c r="G25" s="298"/>
      <c r="H25" s="304"/>
      <c r="I25" s="304"/>
      <c r="J25" s="304"/>
      <c r="K25" s="302"/>
      <c r="L25" s="302"/>
      <c r="M25" s="303"/>
      <c r="N25" s="303"/>
      <c r="P25" s="165"/>
      <c r="Q25" s="166"/>
      <c r="R25" s="165"/>
    </row>
    <row r="26" spans="1:18" ht="17.25" customHeight="1">
      <c r="A26" s="665" t="s">
        <v>101</v>
      </c>
      <c r="B26" s="665"/>
      <c r="C26" s="665"/>
      <c r="D26" s="665"/>
      <c r="E26" s="665"/>
      <c r="F26" s="665"/>
      <c r="G26" s="298" t="s">
        <v>40</v>
      </c>
      <c r="H26" s="304"/>
      <c r="I26" s="304"/>
      <c r="J26" s="299"/>
      <c r="K26" s="302">
        <f>'Grundlagen GRUD 2017'!O19</f>
        <v>0.1</v>
      </c>
      <c r="L26" s="302">
        <f>SUM(H26:J26)*K26</f>
        <v>0</v>
      </c>
      <c r="M26" s="303"/>
      <c r="N26" s="303">
        <f>J26*'Grundlagen GRUD 2017'!H19</f>
        <v>0</v>
      </c>
      <c r="P26" s="165"/>
      <c r="Q26" s="166"/>
      <c r="R26" s="165"/>
    </row>
    <row r="27" spans="1:19" s="313" customFormat="1" ht="17.25" customHeight="1">
      <c r="A27" s="666" t="s">
        <v>17</v>
      </c>
      <c r="B27" s="667"/>
      <c r="C27" s="667"/>
      <c r="D27" s="667"/>
      <c r="E27" s="667"/>
      <c r="F27" s="667"/>
      <c r="G27" s="308"/>
      <c r="H27" s="309"/>
      <c r="I27" s="309"/>
      <c r="J27" s="309"/>
      <c r="K27" s="310"/>
      <c r="L27" s="311">
        <f>SUM(L9:L26)</f>
        <v>0</v>
      </c>
      <c r="M27" s="312">
        <f>SUM(M9:M26)</f>
        <v>0</v>
      </c>
      <c r="N27" s="312">
        <f>SUM(N9:N26)</f>
        <v>0</v>
      </c>
      <c r="P27" s="165"/>
      <c r="Q27" s="314"/>
      <c r="R27" s="314"/>
      <c r="S27" s="266"/>
    </row>
    <row r="28" spans="1:18" ht="17.25" customHeight="1">
      <c r="A28" s="279"/>
      <c r="B28" s="52"/>
      <c r="C28" s="52"/>
      <c r="D28" s="52"/>
      <c r="E28" s="52"/>
      <c r="F28" s="52"/>
      <c r="G28" s="279"/>
      <c r="H28" s="279"/>
      <c r="I28" s="279"/>
      <c r="J28" s="279"/>
      <c r="K28" s="53"/>
      <c r="L28" s="315"/>
      <c r="M28" s="315"/>
      <c r="N28" s="315"/>
      <c r="P28" s="165"/>
      <c r="Q28" s="165"/>
      <c r="R28" s="165"/>
    </row>
    <row r="29" spans="1:18" ht="27.75" customHeight="1">
      <c r="A29" s="669" t="s">
        <v>7</v>
      </c>
      <c r="B29" s="669"/>
      <c r="C29" s="669"/>
      <c r="D29" s="669"/>
      <c r="E29" s="669"/>
      <c r="F29" s="669"/>
      <c r="G29" s="684" t="s">
        <v>31</v>
      </c>
      <c r="H29" s="678" t="s">
        <v>98</v>
      </c>
      <c r="I29" s="678" t="s">
        <v>256</v>
      </c>
      <c r="J29" s="678" t="s">
        <v>100</v>
      </c>
      <c r="K29" s="674" t="s">
        <v>27</v>
      </c>
      <c r="L29" s="672" t="s">
        <v>182</v>
      </c>
      <c r="M29" s="672" t="s">
        <v>19</v>
      </c>
      <c r="N29" s="672" t="s">
        <v>82</v>
      </c>
      <c r="P29" s="165"/>
      <c r="Q29" s="165"/>
      <c r="R29" s="165"/>
    </row>
    <row r="30" spans="1:19" ht="72" customHeight="1">
      <c r="A30" s="670"/>
      <c r="B30" s="670"/>
      <c r="C30" s="670"/>
      <c r="D30" s="670"/>
      <c r="E30" s="670"/>
      <c r="F30" s="670"/>
      <c r="G30" s="685"/>
      <c r="H30" s="679"/>
      <c r="I30" s="679"/>
      <c r="J30" s="679"/>
      <c r="K30" s="675"/>
      <c r="L30" s="673"/>
      <c r="M30" s="673"/>
      <c r="N30" s="673"/>
      <c r="P30" s="165"/>
      <c r="Q30" s="165"/>
      <c r="R30" s="165"/>
      <c r="S30" s="283"/>
    </row>
    <row r="31" spans="1:19" ht="17.25" customHeight="1">
      <c r="A31" s="660" t="s">
        <v>115</v>
      </c>
      <c r="B31" s="661"/>
      <c r="C31" s="316"/>
      <c r="D31" s="317"/>
      <c r="E31" s="318" t="s">
        <v>257</v>
      </c>
      <c r="F31" s="307"/>
      <c r="G31" s="319" t="s">
        <v>40</v>
      </c>
      <c r="H31" s="320"/>
      <c r="I31" s="321"/>
      <c r="J31" s="320"/>
      <c r="K31" s="322">
        <v>0.17</v>
      </c>
      <c r="L31" s="323">
        <f aca="true" t="shared" si="1" ref="L31:L36">(H31+I31+J31)*K31</f>
        <v>0</v>
      </c>
      <c r="M31" s="324">
        <f>('Grundlagen GRUD 2017'!C56*H31)+(('Grundlagen GRUD 2017'!C56*I31*(100%-F31)))*IF(F31=0,0,1)</f>
        <v>0</v>
      </c>
      <c r="N31" s="325">
        <f>('Grundlagen GRUD 2017'!H56*I31*F31)+('Grundlagen GRUD 2017'!H56*'Rindvieh, Schweine, Geflügel'!J31)</f>
        <v>0</v>
      </c>
      <c r="P31" s="165"/>
      <c r="Q31" s="165"/>
      <c r="R31" s="165"/>
      <c r="S31" s="326"/>
    </row>
    <row r="32" spans="1:19" ht="17.25" customHeight="1">
      <c r="A32" s="327" t="s">
        <v>179</v>
      </c>
      <c r="B32" s="328"/>
      <c r="C32" s="329"/>
      <c r="D32" s="330"/>
      <c r="E32" s="331" t="s">
        <v>257</v>
      </c>
      <c r="F32" s="307"/>
      <c r="G32" s="332" t="s">
        <v>40</v>
      </c>
      <c r="H32" s="333"/>
      <c r="I32" s="334"/>
      <c r="J32" s="333"/>
      <c r="K32" s="335">
        <v>0.45</v>
      </c>
      <c r="L32" s="336">
        <f t="shared" si="1"/>
        <v>0</v>
      </c>
      <c r="M32" s="337">
        <f>('Grundlagen GRUD 2017'!C57*H32)+(('Grundlagen GRUD 2017'!C57*I32*(100%-F32)))*IF(F32=0,0,1)</f>
        <v>0</v>
      </c>
      <c r="N32" s="338">
        <f>('Grundlagen GRUD 2017'!H57*I32*F32)+('Grundlagen GRUD 2017'!H57*'Rindvieh, Schweine, Geflügel'!J32)</f>
        <v>0</v>
      </c>
      <c r="P32" s="165"/>
      <c r="Q32" s="165"/>
      <c r="R32" s="165"/>
      <c r="S32" s="326"/>
    </row>
    <row r="33" spans="1:19" ht="17.25" customHeight="1">
      <c r="A33" s="327" t="s">
        <v>181</v>
      </c>
      <c r="B33" s="328"/>
      <c r="C33" s="329"/>
      <c r="D33" s="330"/>
      <c r="E33" s="331" t="s">
        <v>257</v>
      </c>
      <c r="F33" s="307"/>
      <c r="G33" s="332" t="s">
        <v>40</v>
      </c>
      <c r="H33" s="333"/>
      <c r="I33" s="334"/>
      <c r="J33" s="333"/>
      <c r="K33" s="335">
        <v>0.25</v>
      </c>
      <c r="L33" s="336">
        <f t="shared" si="1"/>
        <v>0</v>
      </c>
      <c r="M33" s="337">
        <f>('Grundlagen GRUD 2017'!C58*H33)+(('Grundlagen GRUD 2017'!C58*I33*(100%-F33)))*IF(F33=0,0,1)</f>
        <v>0</v>
      </c>
      <c r="N33" s="338">
        <f>('Grundlagen GRUD 2017'!H58*I33*F33)+('Grundlagen GRUD 2017'!H58*'Rindvieh, Schweine, Geflügel'!J33)</f>
        <v>0</v>
      </c>
      <c r="P33" s="165"/>
      <c r="Q33" s="165"/>
      <c r="R33" s="165"/>
      <c r="S33" s="326"/>
    </row>
    <row r="34" spans="1:19" ht="17.25" customHeight="1">
      <c r="A34" s="327" t="s">
        <v>180</v>
      </c>
      <c r="B34" s="328"/>
      <c r="C34" s="329"/>
      <c r="D34" s="330"/>
      <c r="E34" s="331" t="s">
        <v>257</v>
      </c>
      <c r="F34" s="307"/>
      <c r="G34" s="332" t="s">
        <v>40</v>
      </c>
      <c r="H34" s="333"/>
      <c r="I34" s="334"/>
      <c r="J34" s="333"/>
      <c r="K34" s="335">
        <v>0.55</v>
      </c>
      <c r="L34" s="336">
        <f t="shared" si="1"/>
        <v>0</v>
      </c>
      <c r="M34" s="337">
        <f>('Grundlagen GRUD 2017'!C59*H34)+(('Grundlagen GRUD 2017'!C59*I34*(100%-F34)))*IF(F34=0,0,1)</f>
        <v>0</v>
      </c>
      <c r="N34" s="338">
        <f>('Grundlagen GRUD 2017'!H59*I34*F34)+('Grundlagen GRUD 2017'!H59*'Rindvieh, Schweine, Geflügel'!J34)</f>
        <v>0</v>
      </c>
      <c r="P34" s="165"/>
      <c r="Q34" s="165"/>
      <c r="R34" s="165"/>
      <c r="S34" s="326"/>
    </row>
    <row r="35" spans="1:19" ht="17.25" customHeight="1">
      <c r="A35" s="327" t="s">
        <v>116</v>
      </c>
      <c r="B35" s="328"/>
      <c r="C35" s="329"/>
      <c r="D35" s="330"/>
      <c r="E35" s="331" t="s">
        <v>257</v>
      </c>
      <c r="F35" s="307"/>
      <c r="G35" s="332" t="s">
        <v>40</v>
      </c>
      <c r="H35" s="333"/>
      <c r="I35" s="334"/>
      <c r="J35" s="333"/>
      <c r="K35" s="335">
        <v>0.26</v>
      </c>
      <c r="L35" s="336">
        <f t="shared" si="1"/>
        <v>0</v>
      </c>
      <c r="M35" s="337">
        <f>('Grundlagen GRUD 2017'!C60*H35)+(('Grundlagen GRUD 2017'!C60*I35*(100%-F35)))*IF(F35=0,0,1)</f>
        <v>0</v>
      </c>
      <c r="N35" s="338">
        <f>('Grundlagen GRUD 2017'!H60*I35*F35)+('Grundlagen GRUD 2017'!H60*'Rindvieh, Schweine, Geflügel'!J35)</f>
        <v>0</v>
      </c>
      <c r="P35" s="165"/>
      <c r="Q35" s="165"/>
      <c r="R35" s="165"/>
      <c r="S35" s="326"/>
    </row>
    <row r="36" spans="1:19" ht="17.25" customHeight="1">
      <c r="A36" s="339" t="s">
        <v>117</v>
      </c>
      <c r="B36" s="340"/>
      <c r="C36" s="340"/>
      <c r="D36" s="341"/>
      <c r="E36" s="342" t="s">
        <v>257</v>
      </c>
      <c r="F36" s="307"/>
      <c r="G36" s="343" t="s">
        <v>40</v>
      </c>
      <c r="H36" s="344"/>
      <c r="I36" s="345"/>
      <c r="J36" s="344"/>
      <c r="K36" s="346">
        <v>0.06</v>
      </c>
      <c r="L36" s="347">
        <f t="shared" si="1"/>
        <v>0</v>
      </c>
      <c r="M36" s="348">
        <f>('Grundlagen GRUD 2017'!C61*H36)+(('Grundlagen GRUD 2017'!C61*I36*(100%-F36)))*IF(F36=0,0,1)</f>
        <v>0</v>
      </c>
      <c r="N36" s="349">
        <f>('Grundlagen GRUD 2017'!H61*I36*F36)+('Grundlagen GRUD 2017'!H61*'Rindvieh, Schweine, Geflügel'!J36)</f>
        <v>0</v>
      </c>
      <c r="P36" s="165"/>
      <c r="Q36" s="165"/>
      <c r="R36" s="165"/>
      <c r="S36" s="326"/>
    </row>
    <row r="37" spans="1:19" ht="17.25" customHeight="1">
      <c r="A37" s="659" t="s">
        <v>21</v>
      </c>
      <c r="B37" s="645"/>
      <c r="C37" s="350"/>
      <c r="D37" s="350"/>
      <c r="E37" s="350"/>
      <c r="F37" s="350"/>
      <c r="G37" s="279"/>
      <c r="H37" s="351"/>
      <c r="I37" s="351"/>
      <c r="J37" s="351"/>
      <c r="K37" s="352"/>
      <c r="L37" s="353">
        <f>SUM(L31:L36)</f>
        <v>0</v>
      </c>
      <c r="M37" s="354">
        <f>SUM(M31:M36)</f>
        <v>0</v>
      </c>
      <c r="N37" s="354">
        <f>SUM(N31:N36)</f>
        <v>0</v>
      </c>
      <c r="P37" s="292"/>
      <c r="Q37" s="165"/>
      <c r="R37" s="165"/>
      <c r="S37" s="355"/>
    </row>
    <row r="38" spans="1:14" ht="17.25" customHeight="1">
      <c r="A38" s="279"/>
      <c r="B38" s="52"/>
      <c r="C38" s="52"/>
      <c r="D38" s="52"/>
      <c r="E38" s="52"/>
      <c r="F38" s="52"/>
      <c r="G38" s="279"/>
      <c r="H38" s="279"/>
      <c r="I38" s="279"/>
      <c r="J38" s="279"/>
      <c r="K38" s="53"/>
      <c r="L38" s="315"/>
      <c r="M38" s="315"/>
      <c r="N38" s="315"/>
    </row>
    <row r="39" spans="1:14" ht="15" customHeight="1">
      <c r="A39" s="669" t="s">
        <v>8</v>
      </c>
      <c r="B39" s="669"/>
      <c r="C39" s="669"/>
      <c r="D39" s="669"/>
      <c r="E39" s="669"/>
      <c r="F39" s="669"/>
      <c r="G39" s="684" t="s">
        <v>31</v>
      </c>
      <c r="H39" s="678" t="s">
        <v>118</v>
      </c>
      <c r="I39" s="678" t="s">
        <v>119</v>
      </c>
      <c r="J39" s="680"/>
      <c r="K39" s="674" t="s">
        <v>27</v>
      </c>
      <c r="L39" s="672" t="s">
        <v>184</v>
      </c>
      <c r="M39" s="676"/>
      <c r="N39" s="672" t="s">
        <v>80</v>
      </c>
    </row>
    <row r="40" spans="1:16" ht="71.25" customHeight="1">
      <c r="A40" s="670"/>
      <c r="B40" s="670"/>
      <c r="C40" s="670"/>
      <c r="D40" s="670"/>
      <c r="E40" s="670"/>
      <c r="F40" s="670"/>
      <c r="G40" s="685"/>
      <c r="H40" s="679"/>
      <c r="I40" s="679"/>
      <c r="J40" s="681"/>
      <c r="K40" s="675"/>
      <c r="L40" s="673"/>
      <c r="M40" s="677"/>
      <c r="N40" s="673"/>
      <c r="P40" s="165"/>
    </row>
    <row r="41" spans="1:18" ht="17.25" customHeight="1">
      <c r="A41" s="650" t="s">
        <v>15</v>
      </c>
      <c r="B41" s="651"/>
      <c r="C41" s="651"/>
      <c r="D41" s="651"/>
      <c r="E41" s="651"/>
      <c r="F41" s="652"/>
      <c r="G41" s="356" t="s">
        <v>66</v>
      </c>
      <c r="H41" s="357"/>
      <c r="I41" s="357"/>
      <c r="J41" s="358"/>
      <c r="K41" s="359"/>
      <c r="L41" s="359">
        <f>(H41+I41)/10</f>
        <v>0</v>
      </c>
      <c r="M41" s="359"/>
      <c r="N41" s="360">
        <f>(H41*'Grundlagen GRUD 2017'!C66)+(I41*'Grundlagen GRUD 2017'!E66)</f>
        <v>0</v>
      </c>
      <c r="P41" s="293"/>
      <c r="Q41" s="165"/>
      <c r="R41" s="165"/>
    </row>
    <row r="42" spans="1:18" ht="17.25" customHeight="1">
      <c r="A42" s="653" t="s">
        <v>54</v>
      </c>
      <c r="B42" s="654"/>
      <c r="C42" s="654"/>
      <c r="D42" s="654"/>
      <c r="E42" s="654"/>
      <c r="F42" s="655"/>
      <c r="G42" s="361" t="s">
        <v>66</v>
      </c>
      <c r="H42" s="299"/>
      <c r="I42" s="299"/>
      <c r="J42" s="304"/>
      <c r="K42" s="302"/>
      <c r="L42" s="302">
        <f>(H42+I42)/10</f>
        <v>0</v>
      </c>
      <c r="M42" s="302"/>
      <c r="N42" s="303">
        <f>(H42*'Grundlagen GRUD 2017'!C67)+(I42*'Grundlagen GRUD 2017'!E67)</f>
        <v>0</v>
      </c>
      <c r="P42" s="293"/>
      <c r="Q42" s="165"/>
      <c r="R42" s="165"/>
    </row>
    <row r="43" spans="1:18" ht="17.25" customHeight="1">
      <c r="A43" s="653" t="s">
        <v>9</v>
      </c>
      <c r="B43" s="654"/>
      <c r="C43" s="654"/>
      <c r="D43" s="654"/>
      <c r="E43" s="654"/>
      <c r="F43" s="655"/>
      <c r="G43" s="361" t="s">
        <v>66</v>
      </c>
      <c r="H43" s="304"/>
      <c r="I43" s="299"/>
      <c r="J43" s="304"/>
      <c r="K43" s="302"/>
      <c r="L43" s="302">
        <f>(H43+I43)/10</f>
        <v>0</v>
      </c>
      <c r="M43" s="302"/>
      <c r="N43" s="303">
        <f>(I43*'Grundlagen GRUD 2017'!E68)</f>
        <v>0</v>
      </c>
      <c r="P43" s="293"/>
      <c r="Q43" s="165"/>
      <c r="R43" s="165"/>
    </row>
    <row r="44" spans="1:18" ht="17.25" customHeight="1">
      <c r="A44" s="656" t="s">
        <v>57</v>
      </c>
      <c r="B44" s="657"/>
      <c r="C44" s="657"/>
      <c r="D44" s="657"/>
      <c r="E44" s="657"/>
      <c r="F44" s="658"/>
      <c r="G44" s="362" t="s">
        <v>66</v>
      </c>
      <c r="H44" s="363"/>
      <c r="I44" s="364"/>
      <c r="J44" s="363"/>
      <c r="K44" s="365"/>
      <c r="L44" s="365">
        <f>(H44+I44)/10</f>
        <v>0</v>
      </c>
      <c r="M44" s="365"/>
      <c r="N44" s="366">
        <f>(I44*'Grundlagen GRUD 2017'!E69)</f>
        <v>0</v>
      </c>
      <c r="P44" s="293"/>
      <c r="Q44" s="165"/>
      <c r="R44" s="165"/>
    </row>
    <row r="45" spans="1:14" ht="17.25" customHeight="1">
      <c r="A45" s="637" t="s">
        <v>284</v>
      </c>
      <c r="B45" s="638"/>
      <c r="C45" s="638"/>
      <c r="D45" s="638"/>
      <c r="E45" s="638"/>
      <c r="F45" s="639"/>
      <c r="G45" s="367"/>
      <c r="H45" s="368"/>
      <c r="I45" s="368"/>
      <c r="J45" s="368"/>
      <c r="K45" s="369"/>
      <c r="L45" s="370"/>
      <c r="M45" s="370"/>
      <c r="N45" s="371">
        <f>SUM(N41:N44)</f>
        <v>0</v>
      </c>
    </row>
    <row r="46" spans="10:19" ht="12.75">
      <c r="J46" s="373"/>
      <c r="S46" s="265"/>
    </row>
    <row r="47" spans="13:19" ht="12.75">
      <c r="M47" s="376"/>
      <c r="S47" s="265"/>
    </row>
    <row r="48" spans="13:19" ht="12.75" hidden="1">
      <c r="M48" s="377">
        <f>M27+M37</f>
        <v>0</v>
      </c>
      <c r="N48" s="377">
        <f>N27+N37</f>
        <v>0</v>
      </c>
      <c r="S48" s="265"/>
    </row>
    <row r="49" ht="12.75">
      <c r="S49" s="265"/>
    </row>
    <row r="50" ht="12.75">
      <c r="S50" s="265"/>
    </row>
    <row r="51" ht="12.75">
      <c r="S51" s="265"/>
    </row>
    <row r="52" ht="12.75">
      <c r="S52" s="265"/>
    </row>
    <row r="53" ht="12.75">
      <c r="S53" s="265"/>
    </row>
    <row r="54" ht="12.75">
      <c r="S54" s="265"/>
    </row>
  </sheetData>
  <sheetProtection password="CC7F" sheet="1"/>
  <mergeCells count="60">
    <mergeCell ref="L4:N4"/>
    <mergeCell ref="G29:G30"/>
    <mergeCell ref="H29:H30"/>
    <mergeCell ref="K29:K30"/>
    <mergeCell ref="A9:B9"/>
    <mergeCell ref="A10:B10"/>
    <mergeCell ref="A6:F8"/>
    <mergeCell ref="J6:J8"/>
    <mergeCell ref="H6:H8"/>
    <mergeCell ref="G6:G8"/>
    <mergeCell ref="A11:B11"/>
    <mergeCell ref="G39:G40"/>
    <mergeCell ref="H39:H40"/>
    <mergeCell ref="N6:N8"/>
    <mergeCell ref="M6:M8"/>
    <mergeCell ref="L6:L8"/>
    <mergeCell ref="K6:K8"/>
    <mergeCell ref="I6:I8"/>
    <mergeCell ref="I39:I40"/>
    <mergeCell ref="N39:N40"/>
    <mergeCell ref="M29:M30"/>
    <mergeCell ref="N29:N30"/>
    <mergeCell ref="K39:K40"/>
    <mergeCell ref="M39:M40"/>
    <mergeCell ref="L29:L30"/>
    <mergeCell ref="I29:I30"/>
    <mergeCell ref="L39:L40"/>
    <mergeCell ref="J29:J30"/>
    <mergeCell ref="J39:J40"/>
    <mergeCell ref="A12:F12"/>
    <mergeCell ref="A13:F13"/>
    <mergeCell ref="A14:F14"/>
    <mergeCell ref="A15:F15"/>
    <mergeCell ref="A16:F16"/>
    <mergeCell ref="A17:F17"/>
    <mergeCell ref="A18:F18"/>
    <mergeCell ref="A19:F19"/>
    <mergeCell ref="A21:F21"/>
    <mergeCell ref="A22:F22"/>
    <mergeCell ref="A39:F40"/>
    <mergeCell ref="A29:F30"/>
    <mergeCell ref="A20:F20"/>
    <mergeCell ref="A23:C23"/>
    <mergeCell ref="A44:F44"/>
    <mergeCell ref="A37:B37"/>
    <mergeCell ref="A31:B31"/>
    <mergeCell ref="A24:C24"/>
    <mergeCell ref="A25:F25"/>
    <mergeCell ref="A26:F26"/>
    <mergeCell ref="A27:F27"/>
    <mergeCell ref="A45:F45"/>
    <mergeCell ref="L1:N1"/>
    <mergeCell ref="L2:N2"/>
    <mergeCell ref="L5:N5"/>
    <mergeCell ref="A5:F5"/>
    <mergeCell ref="L3:N3"/>
    <mergeCell ref="A2:F2"/>
    <mergeCell ref="A41:F41"/>
    <mergeCell ref="A42:F42"/>
    <mergeCell ref="A43:F43"/>
  </mergeCells>
  <conditionalFormatting sqref="P9">
    <cfRule type="cellIs" priority="42" dxfId="11" operator="equal" stopIfTrue="1">
      <formula>$F$9=0</formula>
    </cfRule>
  </conditionalFormatting>
  <conditionalFormatting sqref="F9">
    <cfRule type="cellIs" priority="31" dxfId="0" operator="notEqual" stopIfTrue="1">
      <formula>$L$9&gt;0</formula>
    </cfRule>
  </conditionalFormatting>
  <conditionalFormatting sqref="F24">
    <cfRule type="cellIs" priority="30" dxfId="0" operator="notEqual" stopIfTrue="1">
      <formula>$I$24&gt;0</formula>
    </cfRule>
  </conditionalFormatting>
  <conditionalFormatting sqref="F31">
    <cfRule type="cellIs" priority="20" dxfId="0" operator="notEqual">
      <formula>$I$31&gt;0</formula>
    </cfRule>
  </conditionalFormatting>
  <conditionalFormatting sqref="F32">
    <cfRule type="cellIs" priority="13" dxfId="0" operator="greaterThan">
      <formula>$I$32&gt;0</formula>
    </cfRule>
  </conditionalFormatting>
  <conditionalFormatting sqref="F32">
    <cfRule type="cellIs" priority="14" dxfId="0" operator="notEqual" stopIfTrue="1">
      <formula>$I$32</formula>
    </cfRule>
  </conditionalFormatting>
  <conditionalFormatting sqref="F33">
    <cfRule type="cellIs" priority="9" dxfId="0" operator="greaterThan">
      <formula>$I$32&gt;0</formula>
    </cfRule>
  </conditionalFormatting>
  <conditionalFormatting sqref="F33">
    <cfRule type="cellIs" priority="10" dxfId="0" operator="notEqual" stopIfTrue="1">
      <formula>$I$33</formula>
    </cfRule>
  </conditionalFormatting>
  <conditionalFormatting sqref="F34">
    <cfRule type="cellIs" priority="8" dxfId="0" operator="notEqual">
      <formula>$I$34&gt;0</formula>
    </cfRule>
  </conditionalFormatting>
  <conditionalFormatting sqref="F35">
    <cfRule type="cellIs" priority="6" dxfId="0" operator="notEqual">
      <formula>$I$35&gt;0</formula>
    </cfRule>
  </conditionalFormatting>
  <conditionalFormatting sqref="F36">
    <cfRule type="cellIs" priority="5" dxfId="0" operator="notEqual">
      <formula>$I$36&gt;0</formula>
    </cfRule>
  </conditionalFormatting>
  <conditionalFormatting sqref="F23">
    <cfRule type="cellIs" priority="1" dxfId="0" operator="notEqual" stopIfTrue="1">
      <formula>$I$23&gt;0</formula>
    </cfRule>
  </conditionalFormatting>
  <printOptions horizontalCentered="1"/>
  <pageMargins left="0.3937007874015748" right="0.3937007874015748" top="0.3937007874015748" bottom="0.6299212598425197" header="0.2755905511811024" footer="0.1968503937007874"/>
  <pageSetup fitToHeight="1" fitToWidth="1" horizontalDpi="600" verticalDpi="600" orientation="portrait" paperSize="9" scale="78" r:id="rId2"/>
  <headerFooter alignWithMargins="0">
    <oddHeader>&amp;L
&amp;CKOLAS Berechnung Lagerkapazität für Hofdünger und Abwasser (GRUD 2017)</oddHeader>
    <oddFooter>&amp;R3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IT39"/>
  <sheetViews>
    <sheetView showGridLines="0" showZeros="0" view="pageBreakPreview" zoomScale="115" zoomScaleNormal="75" zoomScaleSheetLayoutView="115" workbookViewId="0" topLeftCell="A1">
      <selection activeCell="L4" sqref="L4:N4"/>
    </sheetView>
  </sheetViews>
  <sheetFormatPr defaultColWidth="11.421875" defaultRowHeight="12.75"/>
  <cols>
    <col min="1" max="1" width="6.00390625" style="265" customWidth="1"/>
    <col min="2" max="2" width="21.421875" style="265" customWidth="1"/>
    <col min="3" max="3" width="7.7109375" style="265" customWidth="1"/>
    <col min="4" max="5" width="7.28125" style="265" customWidth="1"/>
    <col min="6" max="10" width="6.7109375" style="265" customWidth="1"/>
    <col min="11" max="11" width="5.28125" style="374" customWidth="1"/>
    <col min="12" max="14" width="9.7109375" style="375" customWidth="1"/>
    <col min="15" max="16384" width="11.421875" style="265" customWidth="1"/>
  </cols>
  <sheetData>
    <row r="1" spans="1:14" ht="17.25" customHeight="1">
      <c r="A1" s="378"/>
      <c r="B1" s="261"/>
      <c r="C1" s="261"/>
      <c r="D1" s="261"/>
      <c r="E1" s="261"/>
      <c r="F1" s="261"/>
      <c r="G1" s="261"/>
      <c r="H1" s="261"/>
      <c r="I1" s="379"/>
      <c r="J1" s="379"/>
      <c r="K1" s="264" t="s">
        <v>242</v>
      </c>
      <c r="L1" s="640">
        <f>Ergebnis!B11</f>
        <v>0</v>
      </c>
      <c r="M1" s="640"/>
      <c r="N1" s="641"/>
    </row>
    <row r="2" spans="1:14" ht="17.25" customHeight="1">
      <c r="A2" s="380" t="s">
        <v>241</v>
      </c>
      <c r="B2" s="165"/>
      <c r="C2" s="165"/>
      <c r="D2" s="165"/>
      <c r="E2" s="165"/>
      <c r="F2" s="165"/>
      <c r="G2" s="165"/>
      <c r="H2" s="165"/>
      <c r="I2" s="54"/>
      <c r="J2" s="381"/>
      <c r="K2" s="382" t="s">
        <v>277</v>
      </c>
      <c r="L2" s="697">
        <f>Ergebnis!B14</f>
        <v>0</v>
      </c>
      <c r="M2" s="697"/>
      <c r="N2" s="698"/>
    </row>
    <row r="3" spans="1:14" ht="17.25" customHeight="1">
      <c r="A3" s="380"/>
      <c r="B3" s="165"/>
      <c r="C3" s="165"/>
      <c r="D3" s="165"/>
      <c r="E3" s="165"/>
      <c r="F3" s="165"/>
      <c r="G3" s="165"/>
      <c r="H3" s="165"/>
      <c r="I3" s="54"/>
      <c r="J3" s="381"/>
      <c r="K3" s="382" t="s">
        <v>278</v>
      </c>
      <c r="L3" s="646">
        <f>Ergebnis!F14</f>
        <v>0</v>
      </c>
      <c r="M3" s="646"/>
      <c r="N3" s="647"/>
    </row>
    <row r="4" spans="1:14" ht="17.25" customHeight="1">
      <c r="A4" s="383"/>
      <c r="B4" s="275"/>
      <c r="C4" s="275"/>
      <c r="D4" s="275"/>
      <c r="E4" s="275"/>
      <c r="F4" s="275"/>
      <c r="G4" s="275"/>
      <c r="H4" s="275"/>
      <c r="I4" s="275"/>
      <c r="J4" s="384"/>
      <c r="K4" s="385" t="s">
        <v>1</v>
      </c>
      <c r="L4" s="689">
        <f>Ergebnis!H19</f>
        <v>0</v>
      </c>
      <c r="M4" s="689"/>
      <c r="N4" s="690"/>
    </row>
    <row r="5" spans="1:14" ht="1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386"/>
      <c r="L5" s="644"/>
      <c r="M5" s="644"/>
      <c r="N5" s="644"/>
    </row>
    <row r="6" spans="1:14" ht="60.75" customHeight="1">
      <c r="A6" s="659" t="s">
        <v>5</v>
      </c>
      <c r="B6" s="645"/>
      <c r="C6" s="387"/>
      <c r="D6" s="388" t="s">
        <v>6</v>
      </c>
      <c r="E6" s="389" t="s">
        <v>31</v>
      </c>
      <c r="F6" s="390" t="s">
        <v>26</v>
      </c>
      <c r="G6" s="391"/>
      <c r="H6" s="52"/>
      <c r="I6" s="392"/>
      <c r="J6" s="393"/>
      <c r="K6" s="394" t="s">
        <v>125</v>
      </c>
      <c r="L6" s="395" t="s">
        <v>78</v>
      </c>
      <c r="M6" s="395" t="s">
        <v>19</v>
      </c>
      <c r="N6" s="395" t="s">
        <v>82</v>
      </c>
    </row>
    <row r="7" spans="1:14" ht="12.75">
      <c r="A7" s="650" t="s">
        <v>64</v>
      </c>
      <c r="B7" s="651"/>
      <c r="C7" s="317"/>
      <c r="D7" s="396"/>
      <c r="E7" s="356" t="s">
        <v>40</v>
      </c>
      <c r="F7" s="357"/>
      <c r="G7" s="701"/>
      <c r="H7" s="702"/>
      <c r="I7" s="702"/>
      <c r="J7" s="723"/>
      <c r="K7" s="359">
        <v>0.7</v>
      </c>
      <c r="L7" s="359">
        <f>F7*K7</f>
        <v>0</v>
      </c>
      <c r="M7" s="360">
        <f>G7*'Grundlagen GRUD 2017'!E27</f>
        <v>0</v>
      </c>
      <c r="N7" s="360">
        <f>F7*'Grundlagen GRUD 2017'!H25</f>
        <v>0</v>
      </c>
    </row>
    <row r="8" spans="1:14" ht="12.75">
      <c r="A8" s="653" t="s">
        <v>81</v>
      </c>
      <c r="B8" s="654"/>
      <c r="C8" s="330"/>
      <c r="D8" s="397"/>
      <c r="E8" s="361" t="s">
        <v>40</v>
      </c>
      <c r="F8" s="299"/>
      <c r="G8" s="724"/>
      <c r="H8" s="725"/>
      <c r="I8" s="725"/>
      <c r="J8" s="726"/>
      <c r="K8" s="302">
        <v>1</v>
      </c>
      <c r="L8" s="302">
        <f>F8*K8</f>
        <v>0</v>
      </c>
      <c r="M8" s="303">
        <f>G8*'Grundlagen GRUD 2017'!E28</f>
        <v>0</v>
      </c>
      <c r="N8" s="303">
        <f>F8*'Grundlagen GRUD 2017'!H26</f>
        <v>0</v>
      </c>
    </row>
    <row r="9" spans="1:14" ht="12.75">
      <c r="A9" s="653" t="s">
        <v>183</v>
      </c>
      <c r="B9" s="654"/>
      <c r="C9" s="330"/>
      <c r="D9" s="397"/>
      <c r="E9" s="361" t="s">
        <v>40</v>
      </c>
      <c r="F9" s="299"/>
      <c r="G9" s="724"/>
      <c r="H9" s="725"/>
      <c r="I9" s="725"/>
      <c r="J9" s="726"/>
      <c r="K9" s="302">
        <v>0.5</v>
      </c>
      <c r="L9" s="302">
        <f>F9*K9</f>
        <v>0</v>
      </c>
      <c r="M9" s="303">
        <f>G9*'Grundlagen GRUD 2017'!E29</f>
        <v>0</v>
      </c>
      <c r="N9" s="303">
        <f>F9*'Grundlagen GRUD 2017'!H27</f>
        <v>0</v>
      </c>
    </row>
    <row r="10" spans="1:14" ht="12.75">
      <c r="A10" s="653" t="s">
        <v>63</v>
      </c>
      <c r="B10" s="654"/>
      <c r="C10" s="330"/>
      <c r="D10" s="397"/>
      <c r="E10" s="361" t="s">
        <v>40</v>
      </c>
      <c r="F10" s="299"/>
      <c r="G10" s="724"/>
      <c r="H10" s="725"/>
      <c r="I10" s="725"/>
      <c r="J10" s="726"/>
      <c r="K10" s="302">
        <v>0.25</v>
      </c>
      <c r="L10" s="302">
        <f>F10*K10</f>
        <v>0</v>
      </c>
      <c r="M10" s="303">
        <f>G10*'Grundlagen GRUD 2017'!E26</f>
        <v>0</v>
      </c>
      <c r="N10" s="303">
        <f>F10*'Grundlagen GRUD 2017'!H28</f>
        <v>0</v>
      </c>
    </row>
    <row r="11" spans="1:14" ht="12.75">
      <c r="A11" s="656" t="s">
        <v>62</v>
      </c>
      <c r="B11" s="657"/>
      <c r="C11" s="398"/>
      <c r="D11" s="399"/>
      <c r="E11" s="362" t="s">
        <v>40</v>
      </c>
      <c r="F11" s="364"/>
      <c r="G11" s="708"/>
      <c r="H11" s="709"/>
      <c r="I11" s="709"/>
      <c r="J11" s="727"/>
      <c r="K11" s="365">
        <v>0.4</v>
      </c>
      <c r="L11" s="365">
        <f>F11*K11</f>
        <v>0</v>
      </c>
      <c r="M11" s="366">
        <f>G11*'Grundlagen GRUD 2017'!E25</f>
        <v>0</v>
      </c>
      <c r="N11" s="366">
        <f>F11*'Grundlagen GRUD 2017'!H29</f>
        <v>0</v>
      </c>
    </row>
    <row r="12" spans="1:14" s="313" customFormat="1" ht="15.75" customHeight="1">
      <c r="A12" s="721" t="s">
        <v>18</v>
      </c>
      <c r="B12" s="722"/>
      <c r="C12" s="400"/>
      <c r="D12" s="401"/>
      <c r="E12" s="402"/>
      <c r="F12" s="402"/>
      <c r="G12" s="403"/>
      <c r="H12" s="404"/>
      <c r="I12" s="404"/>
      <c r="J12" s="401"/>
      <c r="K12" s="405"/>
      <c r="L12" s="370">
        <f>SUM(L7:L11)</f>
        <v>0</v>
      </c>
      <c r="M12" s="406">
        <f>SUM(M7:M11)</f>
        <v>0</v>
      </c>
      <c r="N12" s="406">
        <f>SUM(N7:N11)</f>
        <v>0</v>
      </c>
    </row>
    <row r="13" spans="1:14" s="313" customFormat="1" ht="17.25" customHeight="1">
      <c r="A13" s="270"/>
      <c r="B13" s="270"/>
      <c r="C13" s="407"/>
      <c r="D13" s="408"/>
      <c r="E13" s="408"/>
      <c r="F13" s="408"/>
      <c r="G13" s="408"/>
      <c r="H13" s="408"/>
      <c r="I13" s="408"/>
      <c r="J13" s="408"/>
      <c r="K13" s="409"/>
      <c r="L13" s="410"/>
      <c r="M13" s="410"/>
      <c r="N13" s="410"/>
    </row>
    <row r="14" spans="1:14" ht="60.75" customHeight="1">
      <c r="A14" s="659" t="s">
        <v>126</v>
      </c>
      <c r="B14" s="645"/>
      <c r="C14" s="400"/>
      <c r="D14" s="52"/>
      <c r="E14" s="389" t="s">
        <v>31</v>
      </c>
      <c r="F14" s="390" t="s">
        <v>26</v>
      </c>
      <c r="G14" s="411"/>
      <c r="H14" s="279"/>
      <c r="I14" s="279"/>
      <c r="J14" s="412"/>
      <c r="K14" s="394" t="s">
        <v>3</v>
      </c>
      <c r="L14" s="413" t="s">
        <v>4</v>
      </c>
      <c r="M14" s="395" t="s">
        <v>19</v>
      </c>
      <c r="N14" s="414" t="s">
        <v>82</v>
      </c>
    </row>
    <row r="15" spans="1:14" ht="12.75">
      <c r="A15" s="650" t="s">
        <v>14</v>
      </c>
      <c r="B15" s="651"/>
      <c r="C15" s="317"/>
      <c r="D15" s="379"/>
      <c r="E15" s="356" t="s">
        <v>40</v>
      </c>
      <c r="F15" s="357"/>
      <c r="G15" s="415"/>
      <c r="H15" s="379"/>
      <c r="I15" s="379"/>
      <c r="J15" s="416"/>
      <c r="K15" s="359">
        <v>0.17</v>
      </c>
      <c r="L15" s="417">
        <f>(F15+J15)*K15</f>
        <v>0</v>
      </c>
      <c r="M15" s="359"/>
      <c r="N15" s="418">
        <f>F15*'Grundlagen GRUD 2017'!H33</f>
        <v>0</v>
      </c>
    </row>
    <row r="16" spans="1:14" ht="12.75">
      <c r="A16" s="327" t="s">
        <v>165</v>
      </c>
      <c r="B16" s="328"/>
      <c r="C16" s="330"/>
      <c r="D16" s="54"/>
      <c r="E16" s="361" t="s">
        <v>40</v>
      </c>
      <c r="F16" s="299"/>
      <c r="G16" s="419"/>
      <c r="H16" s="54"/>
      <c r="I16" s="54"/>
      <c r="J16" s="420"/>
      <c r="K16" s="302">
        <v>0.2</v>
      </c>
      <c r="L16" s="421">
        <f>(F16+J16)*K16</f>
        <v>0</v>
      </c>
      <c r="M16" s="302"/>
      <c r="N16" s="422">
        <f>F16*'Grundlagen GRUD 2017'!H34</f>
        <v>0</v>
      </c>
    </row>
    <row r="17" spans="1:14" ht="12.75">
      <c r="A17" s="653" t="s">
        <v>127</v>
      </c>
      <c r="B17" s="654"/>
      <c r="C17" s="330"/>
      <c r="D17" s="54"/>
      <c r="E17" s="361" t="s">
        <v>40</v>
      </c>
      <c r="F17" s="299"/>
      <c r="G17" s="419"/>
      <c r="H17" s="54"/>
      <c r="I17" s="54"/>
      <c r="J17" s="420"/>
      <c r="K17" s="302">
        <v>0.17</v>
      </c>
      <c r="L17" s="421">
        <f>(F17+J17)*K17</f>
        <v>0</v>
      </c>
      <c r="M17" s="302"/>
      <c r="N17" s="422">
        <f>F17*'Grundlagen GRUD 2017'!H35</f>
        <v>0</v>
      </c>
    </row>
    <row r="18" spans="1:14" ht="12.75">
      <c r="A18" s="653" t="s">
        <v>128</v>
      </c>
      <c r="B18" s="654"/>
      <c r="C18" s="330"/>
      <c r="D18" s="54"/>
      <c r="E18" s="361" t="s">
        <v>40</v>
      </c>
      <c r="F18" s="299"/>
      <c r="G18" s="419"/>
      <c r="H18" s="54"/>
      <c r="I18" s="54"/>
      <c r="J18" s="420"/>
      <c r="K18" s="302">
        <v>0.25</v>
      </c>
      <c r="L18" s="421">
        <f>(F18+J18)*K18</f>
        <v>0</v>
      </c>
      <c r="M18" s="302"/>
      <c r="N18" s="422">
        <f>F18*'Grundlagen GRUD 2017'!H36</f>
        <v>0</v>
      </c>
    </row>
    <row r="19" spans="1:14" ht="12.75">
      <c r="A19" s="656" t="s">
        <v>131</v>
      </c>
      <c r="B19" s="657"/>
      <c r="C19" s="398"/>
      <c r="D19" s="341"/>
      <c r="E19" s="362" t="s">
        <v>38</v>
      </c>
      <c r="F19" s="364"/>
      <c r="G19" s="423"/>
      <c r="H19" s="341"/>
      <c r="I19" s="341"/>
      <c r="J19" s="424"/>
      <c r="K19" s="365">
        <v>0.03</v>
      </c>
      <c r="L19" s="425">
        <f>(F19+J19)*K19</f>
        <v>0</v>
      </c>
      <c r="M19" s="365"/>
      <c r="N19" s="426">
        <f>F19*'Grundlagen GRUD 2017'!H37</f>
        <v>0</v>
      </c>
    </row>
    <row r="20" spans="1:14" s="313" customFormat="1" ht="15.75" customHeight="1">
      <c r="A20" s="427" t="s">
        <v>129</v>
      </c>
      <c r="B20" s="428"/>
      <c r="C20" s="429"/>
      <c r="D20" s="404"/>
      <c r="E20" s="404"/>
      <c r="F20" s="404"/>
      <c r="G20" s="404"/>
      <c r="H20" s="404"/>
      <c r="I20" s="404"/>
      <c r="J20" s="404"/>
      <c r="K20" s="430"/>
      <c r="L20" s="431">
        <f>'Grundlagen GRUD 2017'!C84*K20</f>
        <v>0</v>
      </c>
      <c r="M20" s="406">
        <f>SUM(M15:M19)</f>
        <v>0</v>
      </c>
      <c r="N20" s="432">
        <f>SUM(N15:N19)</f>
        <v>0</v>
      </c>
    </row>
    <row r="21" ht="17.25" customHeight="1"/>
    <row r="22" spans="1:14" ht="69.75" customHeight="1">
      <c r="A22" s="659" t="s">
        <v>67</v>
      </c>
      <c r="B22" s="645"/>
      <c r="C22" s="713"/>
      <c r="D22" s="714"/>
      <c r="E22" s="389" t="s">
        <v>31</v>
      </c>
      <c r="F22" s="390" t="s">
        <v>26</v>
      </c>
      <c r="G22" s="703"/>
      <c r="H22" s="703"/>
      <c r="I22" s="703"/>
      <c r="J22" s="703"/>
      <c r="K22" s="394" t="s">
        <v>3</v>
      </c>
      <c r="L22" s="395" t="s">
        <v>4</v>
      </c>
      <c r="M22" s="395" t="s">
        <v>19</v>
      </c>
      <c r="N22" s="395" t="s">
        <v>82</v>
      </c>
    </row>
    <row r="23" spans="1:254" s="275" customFormat="1" ht="15" customHeight="1">
      <c r="A23" s="699" t="s">
        <v>75</v>
      </c>
      <c r="B23" s="700"/>
      <c r="C23" s="317"/>
      <c r="D23" s="379"/>
      <c r="E23" s="356" t="s">
        <v>40</v>
      </c>
      <c r="F23" s="357"/>
      <c r="G23" s="704"/>
      <c r="H23" s="704"/>
      <c r="I23" s="704"/>
      <c r="J23" s="704"/>
      <c r="K23" s="359">
        <v>0.8</v>
      </c>
      <c r="L23" s="359">
        <f>(F23+J23)*K23</f>
        <v>0</v>
      </c>
      <c r="M23" s="433"/>
      <c r="N23" s="360">
        <f>F23*'Grundlagen GRUD 2017'!H41</f>
        <v>0</v>
      </c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  <c r="BM23" s="165"/>
      <c r="BN23" s="165"/>
      <c r="BO23" s="165"/>
      <c r="BP23" s="165"/>
      <c r="BQ23" s="165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5"/>
      <c r="CE23" s="165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 s="165"/>
      <c r="GQ23" s="165"/>
      <c r="GR23" s="165"/>
      <c r="GS23" s="165"/>
      <c r="GT23" s="165"/>
      <c r="GU23" s="165"/>
      <c r="GV23" s="165"/>
      <c r="GW23" s="165"/>
      <c r="GX23" s="165"/>
      <c r="GY23" s="165"/>
      <c r="GZ23" s="165"/>
      <c r="HA23" s="165"/>
      <c r="HB23" s="165"/>
      <c r="HC23" s="165"/>
      <c r="HD23" s="165"/>
      <c r="HE23" s="165"/>
      <c r="HF23" s="165"/>
      <c r="HG23" s="165"/>
      <c r="HH23" s="165"/>
      <c r="HI23" s="165"/>
      <c r="HJ23" s="165"/>
      <c r="HK23" s="165"/>
      <c r="HL23" s="165"/>
      <c r="HM23" s="165"/>
      <c r="HN23" s="165"/>
      <c r="HO23" s="165"/>
      <c r="HP23" s="165"/>
      <c r="HQ23" s="165"/>
      <c r="HR23" s="165"/>
      <c r="HS23" s="165"/>
      <c r="HT23" s="165"/>
      <c r="HU23" s="165"/>
      <c r="HV23" s="165"/>
      <c r="HW23" s="165"/>
      <c r="HX23" s="165"/>
      <c r="HY23" s="165"/>
      <c r="HZ23" s="165"/>
      <c r="IA23" s="165"/>
      <c r="IB23" s="165"/>
      <c r="IC23" s="165"/>
      <c r="ID23" s="165"/>
      <c r="IE23" s="165"/>
      <c r="IF23" s="165"/>
      <c r="IG23" s="165"/>
      <c r="IH23" s="165"/>
      <c r="II23" s="165"/>
      <c r="IJ23" s="165"/>
      <c r="IK23" s="165"/>
      <c r="IL23" s="165"/>
      <c r="IM23" s="165"/>
      <c r="IN23" s="165"/>
      <c r="IO23" s="165"/>
      <c r="IP23" s="165"/>
      <c r="IQ23" s="165"/>
      <c r="IR23" s="165"/>
      <c r="IS23" s="165"/>
      <c r="IT23" s="165"/>
    </row>
    <row r="24" spans="1:14" s="165" customFormat="1" ht="12.75">
      <c r="A24" s="719" t="s">
        <v>76</v>
      </c>
      <c r="B24" s="720"/>
      <c r="C24" s="330"/>
      <c r="D24" s="54"/>
      <c r="E24" s="361" t="s">
        <v>40</v>
      </c>
      <c r="F24" s="299"/>
      <c r="G24" s="705"/>
      <c r="H24" s="705"/>
      <c r="I24" s="705"/>
      <c r="J24" s="705"/>
      <c r="K24" s="302">
        <v>0.4</v>
      </c>
      <c r="L24" s="302">
        <f>(F24+J24)*K24</f>
        <v>0</v>
      </c>
      <c r="M24" s="434"/>
      <c r="N24" s="303">
        <f>F24*'Grundlagen GRUD 2017'!H42</f>
        <v>0</v>
      </c>
    </row>
    <row r="25" spans="1:14" s="165" customFormat="1" ht="12.75">
      <c r="A25" s="719" t="s">
        <v>77</v>
      </c>
      <c r="B25" s="720"/>
      <c r="C25" s="330"/>
      <c r="D25" s="54"/>
      <c r="E25" s="361" t="s">
        <v>40</v>
      </c>
      <c r="F25" s="299"/>
      <c r="G25" s="705"/>
      <c r="H25" s="705"/>
      <c r="I25" s="705"/>
      <c r="J25" s="705"/>
      <c r="K25" s="302">
        <v>0.1</v>
      </c>
      <c r="L25" s="302">
        <f aca="true" t="shared" si="0" ref="L25:L30">(F25+J25)*K25</f>
        <v>0</v>
      </c>
      <c r="M25" s="434"/>
      <c r="N25" s="303">
        <f>F25*'Grundlagen GRUD 2017'!H43</f>
        <v>0</v>
      </c>
    </row>
    <row r="26" spans="1:14" s="165" customFormat="1" ht="12.75">
      <c r="A26" s="719" t="s">
        <v>68</v>
      </c>
      <c r="B26" s="720"/>
      <c r="C26" s="330"/>
      <c r="D26" s="54"/>
      <c r="E26" s="361" t="s">
        <v>40</v>
      </c>
      <c r="F26" s="299"/>
      <c r="G26" s="705"/>
      <c r="H26" s="705"/>
      <c r="I26" s="705"/>
      <c r="J26" s="705"/>
      <c r="K26" s="302">
        <v>0.2</v>
      </c>
      <c r="L26" s="302">
        <f t="shared" si="0"/>
        <v>0</v>
      </c>
      <c r="M26" s="434"/>
      <c r="N26" s="303">
        <f>F26*'Grundlagen GRUD 2017'!H44</f>
        <v>0</v>
      </c>
    </row>
    <row r="27" spans="1:14" s="165" customFormat="1" ht="12.75">
      <c r="A27" s="719" t="s">
        <v>69</v>
      </c>
      <c r="B27" s="720"/>
      <c r="C27" s="330"/>
      <c r="D27" s="54"/>
      <c r="E27" s="361" t="s">
        <v>40</v>
      </c>
      <c r="F27" s="299"/>
      <c r="G27" s="705"/>
      <c r="H27" s="705"/>
      <c r="I27" s="705"/>
      <c r="J27" s="705"/>
      <c r="K27" s="302">
        <v>0.17</v>
      </c>
      <c r="L27" s="302">
        <f t="shared" si="0"/>
        <v>0</v>
      </c>
      <c r="M27" s="434"/>
      <c r="N27" s="303">
        <f>F27*'Grundlagen GRUD 2017'!H45</f>
        <v>0</v>
      </c>
    </row>
    <row r="28" spans="1:14" s="165" customFormat="1" ht="12.75">
      <c r="A28" s="719" t="s">
        <v>70</v>
      </c>
      <c r="B28" s="720"/>
      <c r="C28" s="330"/>
      <c r="D28" s="54"/>
      <c r="E28" s="361" t="s">
        <v>40</v>
      </c>
      <c r="F28" s="299"/>
      <c r="G28" s="705"/>
      <c r="H28" s="705"/>
      <c r="I28" s="705"/>
      <c r="J28" s="705"/>
      <c r="K28" s="302">
        <v>0.11</v>
      </c>
      <c r="L28" s="302">
        <f t="shared" si="0"/>
        <v>0</v>
      </c>
      <c r="M28" s="434"/>
      <c r="N28" s="303">
        <f>F28*'Grundlagen GRUD 2017'!H46</f>
        <v>0</v>
      </c>
    </row>
    <row r="29" spans="1:14" s="165" customFormat="1" ht="12.75">
      <c r="A29" s="719" t="s">
        <v>71</v>
      </c>
      <c r="B29" s="720"/>
      <c r="C29" s="330"/>
      <c r="D29" s="54"/>
      <c r="E29" s="361" t="s">
        <v>40</v>
      </c>
      <c r="F29" s="299"/>
      <c r="G29" s="705"/>
      <c r="H29" s="705"/>
      <c r="I29" s="705"/>
      <c r="J29" s="705"/>
      <c r="K29" s="302">
        <v>0.11</v>
      </c>
      <c r="L29" s="302">
        <f t="shared" si="0"/>
        <v>0</v>
      </c>
      <c r="M29" s="434"/>
      <c r="N29" s="303">
        <f>F29*'Grundlagen GRUD 2017'!H47</f>
        <v>0</v>
      </c>
    </row>
    <row r="30" spans="1:14" s="165" customFormat="1" ht="12.75">
      <c r="A30" s="706" t="s">
        <v>72</v>
      </c>
      <c r="B30" s="707"/>
      <c r="C30" s="398"/>
      <c r="D30" s="341"/>
      <c r="E30" s="362" t="s">
        <v>40</v>
      </c>
      <c r="F30" s="364"/>
      <c r="G30" s="712"/>
      <c r="H30" s="712"/>
      <c r="I30" s="712"/>
      <c r="J30" s="712"/>
      <c r="K30" s="365">
        <v>0.07</v>
      </c>
      <c r="L30" s="365">
        <f t="shared" si="0"/>
        <v>0</v>
      </c>
      <c r="M30" s="435"/>
      <c r="N30" s="366">
        <f>F30*'Grundlagen GRUD 2017'!H48</f>
        <v>0</v>
      </c>
    </row>
    <row r="31" spans="1:14" s="313" customFormat="1" ht="15.75" customHeight="1">
      <c r="A31" s="717" t="s">
        <v>20</v>
      </c>
      <c r="B31" s="718"/>
      <c r="C31" s="429"/>
      <c r="D31" s="384"/>
      <c r="E31" s="436"/>
      <c r="F31" s="437"/>
      <c r="G31" s="438"/>
      <c r="H31" s="350"/>
      <c r="I31" s="350"/>
      <c r="J31" s="439"/>
      <c r="K31" s="369"/>
      <c r="L31" s="370">
        <f>SUM(L23:L30)</f>
        <v>0</v>
      </c>
      <c r="M31" s="406">
        <f>SUM(M23:M30)</f>
        <v>0</v>
      </c>
      <c r="N31" s="406">
        <f>SUM(N23:N30)</f>
        <v>0</v>
      </c>
    </row>
    <row r="32" ht="17.25" customHeight="1"/>
    <row r="33" spans="1:14" ht="56.25">
      <c r="A33" s="659" t="s">
        <v>16</v>
      </c>
      <c r="B33" s="645"/>
      <c r="C33" s="713"/>
      <c r="D33" s="714"/>
      <c r="E33" s="389" t="s">
        <v>31</v>
      </c>
      <c r="F33" s="390" t="s">
        <v>26</v>
      </c>
      <c r="G33" s="715"/>
      <c r="H33" s="716"/>
      <c r="I33" s="716"/>
      <c r="J33" s="716"/>
      <c r="K33" s="394" t="s">
        <v>3</v>
      </c>
      <c r="L33" s="395" t="s">
        <v>4</v>
      </c>
      <c r="M33" s="395" t="s">
        <v>19</v>
      </c>
      <c r="N33" s="395" t="s">
        <v>82</v>
      </c>
    </row>
    <row r="34" spans="1:14" ht="12.75">
      <c r="A34" s="699" t="s">
        <v>258</v>
      </c>
      <c r="B34" s="700"/>
      <c r="C34" s="317"/>
      <c r="D34" s="379"/>
      <c r="E34" s="356" t="s">
        <v>40</v>
      </c>
      <c r="F34" s="357"/>
      <c r="G34" s="701"/>
      <c r="H34" s="702"/>
      <c r="I34" s="702"/>
      <c r="J34" s="702"/>
      <c r="K34" s="359">
        <v>0.03</v>
      </c>
      <c r="L34" s="359">
        <f>F34*K34</f>
        <v>0</v>
      </c>
      <c r="M34" s="433"/>
      <c r="N34" s="360">
        <f>L34*'Grundlagen GRUD 2017'!H56</f>
        <v>0</v>
      </c>
    </row>
    <row r="35" spans="1:14" ht="13.5" thickBot="1">
      <c r="A35" s="706" t="s">
        <v>6</v>
      </c>
      <c r="B35" s="707"/>
      <c r="C35" s="398"/>
      <c r="D35" s="341"/>
      <c r="E35" s="362" t="s">
        <v>40</v>
      </c>
      <c r="F35" s="364"/>
      <c r="G35" s="708"/>
      <c r="H35" s="709"/>
      <c r="I35" s="709"/>
      <c r="J35" s="709"/>
      <c r="K35" s="365">
        <v>0.01</v>
      </c>
      <c r="L35" s="365">
        <f>F35*K35</f>
        <v>0</v>
      </c>
      <c r="M35" s="435"/>
      <c r="N35" s="366">
        <f>L35*'Grundlagen GRUD 2017'!H57</f>
        <v>0</v>
      </c>
    </row>
    <row r="36" spans="1:14" s="313" customFormat="1" ht="15.75" customHeight="1">
      <c r="A36" s="710" t="s">
        <v>20</v>
      </c>
      <c r="B36" s="711"/>
      <c r="C36" s="429"/>
      <c r="D36" s="384"/>
      <c r="E36" s="384"/>
      <c r="F36" s="384"/>
      <c r="G36" s="384"/>
      <c r="H36" s="384"/>
      <c r="I36" s="384"/>
      <c r="J36" s="384"/>
      <c r="K36" s="440"/>
      <c r="L36" s="370">
        <f>SUM(L34:L35)</f>
        <v>0</v>
      </c>
      <c r="M36" s="406">
        <f>SUM(M29:M35)</f>
        <v>0</v>
      </c>
      <c r="N36" s="406">
        <f>SUM(N34:N35)</f>
        <v>0</v>
      </c>
    </row>
    <row r="39" spans="13:14" ht="12.75">
      <c r="M39" s="376">
        <f>M12+M20+M31+M36</f>
        <v>0</v>
      </c>
      <c r="N39" s="376">
        <f>N12+N20+N31+N36</f>
        <v>0</v>
      </c>
    </row>
  </sheetData>
  <sheetProtection password="CC7F" sheet="1"/>
  <mergeCells count="48">
    <mergeCell ref="L4:N4"/>
    <mergeCell ref="A30:B30"/>
    <mergeCell ref="A23:B23"/>
    <mergeCell ref="A24:B24"/>
    <mergeCell ref="A25:B25"/>
    <mergeCell ref="A26:B26"/>
    <mergeCell ref="A27:B27"/>
    <mergeCell ref="A28:B28"/>
    <mergeCell ref="A22:D22"/>
    <mergeCell ref="A6:B6"/>
    <mergeCell ref="A17:B17"/>
    <mergeCell ref="A18:B18"/>
    <mergeCell ref="A19:B19"/>
    <mergeCell ref="A8:B8"/>
    <mergeCell ref="A9:B9"/>
    <mergeCell ref="A10:B10"/>
    <mergeCell ref="A11:B11"/>
    <mergeCell ref="A15:B15"/>
    <mergeCell ref="A7:B7"/>
    <mergeCell ref="A12:B12"/>
    <mergeCell ref="G26:J26"/>
    <mergeCell ref="G27:J27"/>
    <mergeCell ref="G7:J7"/>
    <mergeCell ref="G8:J8"/>
    <mergeCell ref="G9:J9"/>
    <mergeCell ref="G10:J10"/>
    <mergeCell ref="G11:J11"/>
    <mergeCell ref="A14:B14"/>
    <mergeCell ref="A35:B35"/>
    <mergeCell ref="G35:J35"/>
    <mergeCell ref="A36:B36"/>
    <mergeCell ref="G28:J28"/>
    <mergeCell ref="G29:J29"/>
    <mergeCell ref="G30:J30"/>
    <mergeCell ref="A33:D33"/>
    <mergeCell ref="G33:J33"/>
    <mergeCell ref="A31:B31"/>
    <mergeCell ref="A29:B29"/>
    <mergeCell ref="L1:N1"/>
    <mergeCell ref="L2:N2"/>
    <mergeCell ref="L5:N5"/>
    <mergeCell ref="L3:N3"/>
    <mergeCell ref="A34:B34"/>
    <mergeCell ref="G34:J34"/>
    <mergeCell ref="G22:J22"/>
    <mergeCell ref="G23:J23"/>
    <mergeCell ref="G24:J24"/>
    <mergeCell ref="G25:J25"/>
  </mergeCells>
  <printOptions horizontalCentered="1"/>
  <pageMargins left="0.3937007874015748" right="0.3937007874015748" top="0.4724409448818898" bottom="0.5905511811023623" header="0.31496062992125984" footer="0.31496062992125984"/>
  <pageSetup fitToHeight="1" fitToWidth="1" horizontalDpi="600" verticalDpi="600" orientation="portrait" paperSize="9" scale="83" r:id="rId1"/>
  <headerFooter alignWithMargins="0">
    <oddHeader>&amp;CKOLAS Berechnung Lagerkapazität für Hofdünger und Abwasser (GRUD 2017)</oddHeader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"/>
  <dimension ref="A1:S50"/>
  <sheetViews>
    <sheetView showGridLines="0" showZeros="0" view="pageBreakPreview" zoomScale="115" zoomScaleNormal="85" zoomScaleSheetLayoutView="115" workbookViewId="0" topLeftCell="A1">
      <selection activeCell="L4" sqref="L4:M4"/>
    </sheetView>
  </sheetViews>
  <sheetFormatPr defaultColWidth="11.421875" defaultRowHeight="12.75"/>
  <cols>
    <col min="1" max="1" width="14.00390625" style="2" customWidth="1"/>
    <col min="2" max="2" width="10.57421875" style="2" customWidth="1"/>
    <col min="3" max="3" width="8.57421875" style="2" customWidth="1"/>
    <col min="4" max="5" width="6.8515625" style="2" customWidth="1"/>
    <col min="6" max="7" width="10.7109375" style="2" customWidth="1"/>
    <col min="8" max="9" width="6.8515625" style="2" customWidth="1"/>
    <col min="10" max="10" width="6.8515625" style="5" customWidth="1"/>
    <col min="11" max="11" width="9.7109375" style="6" customWidth="1"/>
    <col min="12" max="12" width="9.28125" style="6" customWidth="1"/>
    <col min="13" max="13" width="9.7109375" style="6" customWidth="1"/>
    <col min="14" max="14" width="11.57421875" style="2" customWidth="1"/>
    <col min="15" max="18" width="11.421875" style="2" customWidth="1"/>
    <col min="19" max="19" width="11.421875" style="7" customWidth="1"/>
    <col min="20" max="23" width="11.421875" style="2" customWidth="1"/>
    <col min="24" max="16384" width="11.421875" style="2" customWidth="1"/>
  </cols>
  <sheetData>
    <row r="1" spans="1:13" s="265" customFormat="1" ht="17.25" customHeight="1">
      <c r="A1" s="378"/>
      <c r="B1" s="261"/>
      <c r="C1" s="261"/>
      <c r="D1" s="261"/>
      <c r="E1" s="261"/>
      <c r="F1" s="261"/>
      <c r="G1" s="261"/>
      <c r="H1" s="441"/>
      <c r="I1" s="261"/>
      <c r="J1" s="264"/>
      <c r="K1" s="264" t="s">
        <v>242</v>
      </c>
      <c r="L1" s="640">
        <f>Ergebnis!B11</f>
        <v>0</v>
      </c>
      <c r="M1" s="641"/>
    </row>
    <row r="2" spans="1:13" s="265" customFormat="1" ht="17.25" customHeight="1">
      <c r="A2" s="380" t="s">
        <v>185</v>
      </c>
      <c r="B2" s="165"/>
      <c r="C2" s="165"/>
      <c r="D2" s="165"/>
      <c r="E2" s="165"/>
      <c r="F2" s="165"/>
      <c r="G2" s="165"/>
      <c r="H2" s="442"/>
      <c r="I2" s="314"/>
      <c r="J2" s="382"/>
      <c r="K2" s="382" t="s">
        <v>277</v>
      </c>
      <c r="L2" s="697">
        <f>Ergebnis!B14</f>
        <v>0</v>
      </c>
      <c r="M2" s="698"/>
    </row>
    <row r="3" spans="1:13" s="265" customFormat="1" ht="17.25" customHeight="1">
      <c r="A3" s="443"/>
      <c r="B3" s="165"/>
      <c r="C3" s="165"/>
      <c r="D3" s="165"/>
      <c r="E3" s="165"/>
      <c r="F3" s="165"/>
      <c r="G3" s="165"/>
      <c r="H3" s="442"/>
      <c r="I3" s="314"/>
      <c r="J3" s="382"/>
      <c r="K3" s="382" t="s">
        <v>278</v>
      </c>
      <c r="L3" s="739">
        <f>Ergebnis!F14</f>
        <v>0</v>
      </c>
      <c r="M3" s="740"/>
    </row>
    <row r="4" spans="1:19" s="451" customFormat="1" ht="20.25" customHeight="1">
      <c r="A4" s="444"/>
      <c r="B4" s="445"/>
      <c r="C4" s="446"/>
      <c r="D4" s="445"/>
      <c r="E4" s="447"/>
      <c r="F4" s="445"/>
      <c r="G4" s="448"/>
      <c r="H4" s="447"/>
      <c r="I4" s="445"/>
      <c r="J4" s="449"/>
      <c r="K4" s="450" t="s">
        <v>1</v>
      </c>
      <c r="L4" s="741">
        <f>Ergebnis!H19</f>
        <v>0</v>
      </c>
      <c r="M4" s="742"/>
      <c r="S4" s="452"/>
    </row>
    <row r="5" ht="15" customHeight="1"/>
    <row r="6" spans="1:13" ht="37.5" customHeight="1">
      <c r="A6" s="438" t="s">
        <v>137</v>
      </c>
      <c r="B6" s="52"/>
      <c r="C6" s="52"/>
      <c r="D6" s="52"/>
      <c r="E6" s="52"/>
      <c r="F6" s="52"/>
      <c r="G6" s="52"/>
      <c r="H6" s="52"/>
      <c r="I6" s="52"/>
      <c r="J6" s="53"/>
      <c r="K6" s="395"/>
      <c r="L6" s="737" t="s">
        <v>244</v>
      </c>
      <c r="M6" s="738"/>
    </row>
    <row r="7" spans="1:13" ht="12.75">
      <c r="A7" s="415" t="s">
        <v>2</v>
      </c>
      <c r="B7" s="379" t="s">
        <v>138</v>
      </c>
      <c r="C7" s="379"/>
      <c r="D7" s="379"/>
      <c r="E7" s="379"/>
      <c r="F7" s="379"/>
      <c r="G7" s="379"/>
      <c r="H7" s="379"/>
      <c r="I7" s="379"/>
      <c r="J7" s="264" t="s">
        <v>171</v>
      </c>
      <c r="K7" s="453">
        <f>'Rindvieh, Schweine, Geflügel'!L27</f>
        <v>0</v>
      </c>
      <c r="L7" s="744">
        <f>'Grundlagen GRUD 2017'!C76*K7</f>
        <v>0</v>
      </c>
      <c r="M7" s="745"/>
    </row>
    <row r="8" spans="1:15" ht="12.75">
      <c r="A8" s="443"/>
      <c r="B8" s="165" t="s">
        <v>310</v>
      </c>
      <c r="C8" s="165"/>
      <c r="D8" s="165"/>
      <c r="E8" s="165"/>
      <c r="F8" s="54"/>
      <c r="G8" s="54"/>
      <c r="H8" s="165"/>
      <c r="I8" s="165"/>
      <c r="J8" s="454" t="s">
        <v>171</v>
      </c>
      <c r="K8" s="455"/>
      <c r="L8" s="743">
        <f>K8*'Grundlagen GRUD 2017'!C77</f>
        <v>0</v>
      </c>
      <c r="M8" s="731"/>
      <c r="O8" s="456"/>
    </row>
    <row r="9" spans="1:16" ht="12.75">
      <c r="A9" s="419"/>
      <c r="B9" s="54"/>
      <c r="C9" s="54"/>
      <c r="D9" s="54"/>
      <c r="E9" s="54"/>
      <c r="F9" s="54"/>
      <c r="G9" s="54"/>
      <c r="H9" s="328"/>
      <c r="I9" s="328"/>
      <c r="J9" s="457"/>
      <c r="K9" s="458"/>
      <c r="L9" s="746"/>
      <c r="M9" s="747"/>
      <c r="O9" s="456"/>
      <c r="P9" s="6"/>
    </row>
    <row r="10" spans="1:13" ht="12.75">
      <c r="A10" s="419" t="s">
        <v>7</v>
      </c>
      <c r="B10" s="54" t="s">
        <v>164</v>
      </c>
      <c r="C10" s="54"/>
      <c r="D10" s="54"/>
      <c r="E10" s="54"/>
      <c r="F10" s="54"/>
      <c r="G10" s="54"/>
      <c r="H10" s="54"/>
      <c r="I10" s="54"/>
      <c r="J10" s="268" t="s">
        <v>79</v>
      </c>
      <c r="K10" s="459">
        <f>'Rindvieh, Schweine, Geflügel'!L37/0.17</f>
        <v>0</v>
      </c>
      <c r="L10" s="730">
        <f>'Grundlagen GRUD 2017'!C78*K10</f>
        <v>0</v>
      </c>
      <c r="M10" s="731"/>
    </row>
    <row r="11" spans="1:13" ht="12.75">
      <c r="A11" s="419"/>
      <c r="B11" s="54"/>
      <c r="C11" s="54"/>
      <c r="D11" s="54"/>
      <c r="E11" s="54"/>
      <c r="F11" s="54"/>
      <c r="G11" s="54"/>
      <c r="H11" s="54"/>
      <c r="I11" s="54"/>
      <c r="J11" s="457"/>
      <c r="K11" s="458"/>
      <c r="L11" s="730">
        <f>'Grundlagen GRUD 2017'!C84*K11</f>
        <v>0</v>
      </c>
      <c r="M11" s="731"/>
    </row>
    <row r="12" spans="1:13" ht="12.75">
      <c r="A12" s="419" t="s">
        <v>8</v>
      </c>
      <c r="B12" s="54" t="s">
        <v>139</v>
      </c>
      <c r="C12" s="54"/>
      <c r="D12" s="54"/>
      <c r="E12" s="54"/>
      <c r="F12" s="54"/>
      <c r="G12" s="54"/>
      <c r="H12" s="54"/>
      <c r="I12" s="54"/>
      <c r="J12" s="268" t="s">
        <v>172</v>
      </c>
      <c r="K12" s="458">
        <f>'Rindvieh, Schweine, Geflügel'!L41</f>
        <v>0</v>
      </c>
      <c r="L12" s="730">
        <f>'Grundlagen GRUD 2017'!C80*K12</f>
        <v>0</v>
      </c>
      <c r="M12" s="731"/>
    </row>
    <row r="13" spans="1:13" ht="12.75">
      <c r="A13" s="419"/>
      <c r="B13" s="54" t="s">
        <v>140</v>
      </c>
      <c r="C13" s="54"/>
      <c r="D13" s="54"/>
      <c r="E13" s="54"/>
      <c r="F13" s="54"/>
      <c r="G13" s="54"/>
      <c r="H13" s="54"/>
      <c r="I13" s="54"/>
      <c r="J13" s="268" t="s">
        <v>173</v>
      </c>
      <c r="K13" s="458">
        <f>'Rindvieh, Schweine, Geflügel'!L42+'Rindvieh, Schweine, Geflügel'!L43+'Rindvieh, Schweine, Geflügel'!L44</f>
        <v>0</v>
      </c>
      <c r="L13" s="730">
        <f>'Grundlagen GRUD 2017'!C81*K13</f>
        <v>0</v>
      </c>
      <c r="M13" s="731"/>
    </row>
    <row r="14" spans="1:13" ht="12.75">
      <c r="A14" s="419"/>
      <c r="B14" s="54"/>
      <c r="C14" s="54"/>
      <c r="D14" s="54"/>
      <c r="E14" s="54"/>
      <c r="F14" s="54"/>
      <c r="G14" s="54"/>
      <c r="H14" s="54"/>
      <c r="I14" s="54"/>
      <c r="J14" s="457"/>
      <c r="K14" s="458"/>
      <c r="L14" s="730">
        <f>'Grundlagen GRUD 2017'!C87*K14</f>
        <v>0</v>
      </c>
      <c r="M14" s="731"/>
    </row>
    <row r="15" spans="1:13" ht="12.75">
      <c r="A15" s="419" t="s">
        <v>5</v>
      </c>
      <c r="B15" s="54" t="s">
        <v>141</v>
      </c>
      <c r="C15" s="54"/>
      <c r="D15" s="54"/>
      <c r="E15" s="54"/>
      <c r="F15" s="54"/>
      <c r="G15" s="54"/>
      <c r="H15" s="54"/>
      <c r="I15" s="54"/>
      <c r="J15" s="268" t="s">
        <v>171</v>
      </c>
      <c r="K15" s="458">
        <f>'andere Tiere'!L12</f>
        <v>0</v>
      </c>
      <c r="L15" s="730">
        <f>'Grundlagen GRUD 2017'!C83*K15</f>
        <v>0</v>
      </c>
      <c r="M15" s="731"/>
    </row>
    <row r="16" spans="1:13" ht="12.75">
      <c r="A16" s="419"/>
      <c r="B16" s="54"/>
      <c r="C16" s="54"/>
      <c r="D16" s="54"/>
      <c r="E16" s="54"/>
      <c r="F16" s="54"/>
      <c r="G16" s="54"/>
      <c r="H16" s="54"/>
      <c r="I16" s="54"/>
      <c r="J16" s="457"/>
      <c r="K16" s="458"/>
      <c r="L16" s="730">
        <f>'Grundlagen GRUD 2017'!C89*K16</f>
        <v>0</v>
      </c>
      <c r="M16" s="731"/>
    </row>
    <row r="17" spans="1:13" ht="12.75">
      <c r="A17" s="419" t="s">
        <v>142</v>
      </c>
      <c r="B17" s="54" t="s">
        <v>164</v>
      </c>
      <c r="C17" s="54"/>
      <c r="D17" s="54"/>
      <c r="E17" s="54"/>
      <c r="F17" s="54"/>
      <c r="G17" s="54"/>
      <c r="H17" s="54"/>
      <c r="I17" s="54"/>
      <c r="J17" s="268" t="s">
        <v>171</v>
      </c>
      <c r="K17" s="458">
        <f>'andere Tiere'!L16</f>
        <v>0</v>
      </c>
      <c r="L17" s="730">
        <f>'Grundlagen GRUD 2017'!C83*K17</f>
        <v>0</v>
      </c>
      <c r="M17" s="731"/>
    </row>
    <row r="18" spans="1:13" ht="12.75">
      <c r="A18" s="419"/>
      <c r="B18" s="54"/>
      <c r="C18" s="54"/>
      <c r="D18" s="54"/>
      <c r="E18" s="54"/>
      <c r="F18" s="54"/>
      <c r="G18" s="54"/>
      <c r="H18" s="54"/>
      <c r="I18" s="54"/>
      <c r="J18" s="457"/>
      <c r="K18" s="458"/>
      <c r="L18" s="730">
        <f>'Grundlagen GRUD 2017'!C91*K18</f>
        <v>0</v>
      </c>
      <c r="M18" s="731"/>
    </row>
    <row r="19" spans="1:13" ht="12.75">
      <c r="A19" s="419" t="s">
        <v>128</v>
      </c>
      <c r="B19" s="54" t="s">
        <v>164</v>
      </c>
      <c r="C19" s="54"/>
      <c r="D19" s="54"/>
      <c r="E19" s="54"/>
      <c r="F19" s="54"/>
      <c r="G19" s="54"/>
      <c r="H19" s="54"/>
      <c r="I19" s="54"/>
      <c r="J19" s="268" t="s">
        <v>171</v>
      </c>
      <c r="K19" s="458">
        <f>'andere Tiere'!L18</f>
        <v>0</v>
      </c>
      <c r="L19" s="730">
        <f>'Grundlagen GRUD 2017'!C82*K19</f>
        <v>0</v>
      </c>
      <c r="M19" s="731"/>
    </row>
    <row r="20" spans="1:13" ht="12.75">
      <c r="A20" s="419"/>
      <c r="B20" s="54"/>
      <c r="C20" s="54"/>
      <c r="D20" s="54"/>
      <c r="E20" s="54"/>
      <c r="F20" s="54"/>
      <c r="G20" s="54"/>
      <c r="H20" s="54"/>
      <c r="I20" s="54"/>
      <c r="J20" s="457"/>
      <c r="K20" s="458"/>
      <c r="L20" s="730">
        <f>'Grundlagen GRUD 2017'!C93*K20</f>
        <v>0</v>
      </c>
      <c r="M20" s="731"/>
    </row>
    <row r="21" spans="1:13" ht="12.75">
      <c r="A21" s="419" t="s">
        <v>16</v>
      </c>
      <c r="B21" s="54" t="s">
        <v>166</v>
      </c>
      <c r="C21" s="54"/>
      <c r="D21" s="54"/>
      <c r="E21" s="54"/>
      <c r="F21" s="54"/>
      <c r="G21" s="54"/>
      <c r="H21" s="54"/>
      <c r="I21" s="54"/>
      <c r="J21" s="268" t="s">
        <v>171</v>
      </c>
      <c r="K21" s="458">
        <f>'andere Tiere'!L36</f>
        <v>0</v>
      </c>
      <c r="L21" s="730">
        <f>'Grundlagen GRUD 2017'!C84*K21</f>
        <v>0</v>
      </c>
      <c r="M21" s="731"/>
    </row>
    <row r="22" spans="1:13" ht="12.75">
      <c r="A22" s="419"/>
      <c r="B22" s="54"/>
      <c r="C22" s="54"/>
      <c r="D22" s="54"/>
      <c r="E22" s="54"/>
      <c r="F22" s="54"/>
      <c r="G22" s="54"/>
      <c r="H22" s="54"/>
      <c r="I22" s="54"/>
      <c r="J22" s="457"/>
      <c r="K22" s="458"/>
      <c r="L22" s="730">
        <f>'Grundlagen GRUD 2017'!C95*K22</f>
        <v>0</v>
      </c>
      <c r="M22" s="731"/>
    </row>
    <row r="23" spans="1:15" ht="12.75">
      <c r="A23" s="419" t="s">
        <v>10</v>
      </c>
      <c r="B23" s="54" t="s">
        <v>11</v>
      </c>
      <c r="C23" s="54"/>
      <c r="D23" s="736" t="s">
        <v>169</v>
      </c>
      <c r="E23" s="736"/>
      <c r="F23" s="736"/>
      <c r="G23" s="736"/>
      <c r="H23" s="736"/>
      <c r="I23" s="736"/>
      <c r="J23" s="736"/>
      <c r="K23" s="455"/>
      <c r="L23" s="730">
        <f>6*O23+K23*0.6</f>
        <v>0</v>
      </c>
      <c r="M23" s="731"/>
      <c r="O23" s="460">
        <f>IF(K23=0,0,1)</f>
        <v>0</v>
      </c>
    </row>
    <row r="24" spans="1:15" ht="12.75">
      <c r="A24" s="419"/>
      <c r="B24" s="54" t="s">
        <v>12</v>
      </c>
      <c r="C24" s="54"/>
      <c r="D24" s="736" t="s">
        <v>170</v>
      </c>
      <c r="E24" s="736"/>
      <c r="F24" s="736"/>
      <c r="G24" s="736"/>
      <c r="H24" s="736"/>
      <c r="I24" s="736"/>
      <c r="J24" s="736"/>
      <c r="K24" s="455"/>
      <c r="L24" s="730">
        <f>K24*0.018</f>
        <v>0</v>
      </c>
      <c r="M24" s="731"/>
      <c r="O24" s="7"/>
    </row>
    <row r="25" spans="1:15" ht="12.75">
      <c r="A25" s="419"/>
      <c r="B25" s="54" t="s">
        <v>143</v>
      </c>
      <c r="C25" s="54"/>
      <c r="D25" s="736" t="s">
        <v>174</v>
      </c>
      <c r="E25" s="736"/>
      <c r="F25" s="736"/>
      <c r="G25" s="736"/>
      <c r="H25" s="736"/>
      <c r="I25" s="736"/>
      <c r="J25" s="736"/>
      <c r="K25" s="455"/>
      <c r="L25" s="730">
        <f>36*O25+6*K25</f>
        <v>0</v>
      </c>
      <c r="M25" s="731"/>
      <c r="O25" s="7">
        <f>IF(K25=0,0,1)</f>
        <v>0</v>
      </c>
    </row>
    <row r="26" spans="1:15" ht="12.75">
      <c r="A26" s="419"/>
      <c r="B26" s="54" t="s">
        <v>144</v>
      </c>
      <c r="C26" s="54"/>
      <c r="D26" s="382"/>
      <c r="E26" s="382"/>
      <c r="F26" s="382"/>
      <c r="G26" s="382"/>
      <c r="H26" s="382"/>
      <c r="I26" s="382"/>
      <c r="J26" s="382" t="s">
        <v>174</v>
      </c>
      <c r="K26" s="455"/>
      <c r="L26" s="730">
        <f>48*O26+K26*6</f>
        <v>0</v>
      </c>
      <c r="M26" s="731"/>
      <c r="O26" s="7">
        <f>IF(K26=0,0,1)</f>
        <v>0</v>
      </c>
    </row>
    <row r="27" spans="1:15" ht="12.75">
      <c r="A27" s="419"/>
      <c r="B27" s="54" t="s">
        <v>145</v>
      </c>
      <c r="C27" s="54"/>
      <c r="D27" s="382"/>
      <c r="E27" s="382"/>
      <c r="F27" s="382"/>
      <c r="G27" s="382"/>
      <c r="H27" s="382"/>
      <c r="I27" s="382"/>
      <c r="J27" s="382" t="s">
        <v>176</v>
      </c>
      <c r="K27" s="455"/>
      <c r="L27" s="730">
        <f>K27*6</f>
        <v>0</v>
      </c>
      <c r="M27" s="731"/>
      <c r="O27" s="7">
        <f>IF(K27=0,0,1)</f>
        <v>0</v>
      </c>
    </row>
    <row r="28" spans="1:15" ht="12.75">
      <c r="A28" s="419"/>
      <c r="B28" s="54" t="s">
        <v>146</v>
      </c>
      <c r="C28" s="54"/>
      <c r="D28" s="382"/>
      <c r="E28" s="382"/>
      <c r="F28" s="382"/>
      <c r="G28" s="382"/>
      <c r="H28" s="382"/>
      <c r="I28" s="382"/>
      <c r="J28" s="382" t="s">
        <v>177</v>
      </c>
      <c r="K28" s="455"/>
      <c r="L28" s="730">
        <f>300*K28</f>
        <v>0</v>
      </c>
      <c r="M28" s="731"/>
      <c r="O28" s="7">
        <f>IF(K28=0,0,1)</f>
        <v>0</v>
      </c>
    </row>
    <row r="29" spans="1:13" ht="12.75">
      <c r="A29" s="419"/>
      <c r="B29" s="54"/>
      <c r="C29" s="54"/>
      <c r="D29" s="382"/>
      <c r="E29" s="382"/>
      <c r="F29" s="382"/>
      <c r="G29" s="382"/>
      <c r="H29" s="382"/>
      <c r="I29" s="382"/>
      <c r="J29" s="382"/>
      <c r="K29" s="461"/>
      <c r="L29" s="730">
        <f>'Grundlagen GRUD 2017'!C102*K29</f>
        <v>0</v>
      </c>
      <c r="M29" s="731"/>
    </row>
    <row r="30" spans="1:13" ht="12.75">
      <c r="A30" s="419" t="s">
        <v>167</v>
      </c>
      <c r="B30" s="54" t="s">
        <v>168</v>
      </c>
      <c r="C30" s="54"/>
      <c r="D30" s="382"/>
      <c r="E30" s="382"/>
      <c r="F30" s="382"/>
      <c r="G30" s="382"/>
      <c r="H30" s="382"/>
      <c r="I30" s="382"/>
      <c r="J30" s="382" t="s">
        <v>175</v>
      </c>
      <c r="K30" s="455"/>
      <c r="L30" s="730">
        <f>K30</f>
        <v>0</v>
      </c>
      <c r="M30" s="731"/>
    </row>
    <row r="31" spans="1:13" ht="12.75">
      <c r="A31" s="419" t="s">
        <v>317</v>
      </c>
      <c r="B31" s="54"/>
      <c r="C31" s="54"/>
      <c r="D31" s="382"/>
      <c r="E31" s="382"/>
      <c r="F31" s="382"/>
      <c r="G31" s="382"/>
      <c r="H31" s="382"/>
      <c r="I31" s="382"/>
      <c r="J31" s="382" t="s">
        <v>175</v>
      </c>
      <c r="K31" s="455"/>
      <c r="L31" s="730">
        <f>K31</f>
        <v>0</v>
      </c>
      <c r="M31" s="731"/>
    </row>
    <row r="32" spans="1:13" ht="12.75">
      <c r="A32" s="443" t="s">
        <v>318</v>
      </c>
      <c r="B32" s="165"/>
      <c r="C32" s="165"/>
      <c r="D32" s="442"/>
      <c r="E32" s="442"/>
      <c r="F32" s="442"/>
      <c r="G32" s="442"/>
      <c r="H32" s="442"/>
      <c r="I32" s="442"/>
      <c r="J32" s="442" t="s">
        <v>175</v>
      </c>
      <c r="K32" s="576"/>
      <c r="L32" s="728">
        <f>K32</f>
        <v>0</v>
      </c>
      <c r="M32" s="729"/>
    </row>
    <row r="33" spans="1:18" ht="12.75">
      <c r="A33" s="438" t="s">
        <v>186</v>
      </c>
      <c r="B33" s="462"/>
      <c r="C33" s="462"/>
      <c r="D33" s="463"/>
      <c r="E33" s="463"/>
      <c r="F33" s="463"/>
      <c r="G33" s="463"/>
      <c r="H33" s="463"/>
      <c r="I33" s="463"/>
      <c r="J33" s="463"/>
      <c r="K33" s="464"/>
      <c r="L33" s="734">
        <f>SUM(L7:M32)</f>
        <v>0</v>
      </c>
      <c r="M33" s="735"/>
      <c r="R33" s="63"/>
    </row>
    <row r="34" spans="1:13" ht="12.75">
      <c r="A34" s="3"/>
      <c r="B34" s="3"/>
      <c r="C34" s="3"/>
      <c r="D34" s="465"/>
      <c r="E34" s="465"/>
      <c r="F34" s="465"/>
      <c r="G34" s="465"/>
      <c r="H34" s="465"/>
      <c r="I34" s="465"/>
      <c r="J34" s="465"/>
      <c r="K34" s="466"/>
      <c r="L34" s="467"/>
      <c r="M34" s="467"/>
    </row>
    <row r="35" spans="1:13" ht="37.5" customHeight="1">
      <c r="A35" s="468" t="s">
        <v>187</v>
      </c>
      <c r="B35" s="261"/>
      <c r="C35" s="261"/>
      <c r="D35" s="469"/>
      <c r="E35" s="469"/>
      <c r="F35" s="469"/>
      <c r="G35" s="469"/>
      <c r="H35" s="469"/>
      <c r="I35" s="469"/>
      <c r="J35" s="469"/>
      <c r="K35" s="470"/>
      <c r="L35" s="759" t="s">
        <v>243</v>
      </c>
      <c r="M35" s="760"/>
    </row>
    <row r="36" spans="1:18" ht="15" customHeight="1">
      <c r="A36" s="653" t="s">
        <v>191</v>
      </c>
      <c r="B36" s="654"/>
      <c r="C36" s="471"/>
      <c r="D36" s="472"/>
      <c r="E36" s="473"/>
      <c r="F36" s="474"/>
      <c r="G36" s="475"/>
      <c r="H36" s="472"/>
      <c r="I36" s="736" t="s">
        <v>250</v>
      </c>
      <c r="J36" s="765"/>
      <c r="K36" s="455">
        <v>1200</v>
      </c>
      <c r="L36" s="761"/>
      <c r="M36" s="762"/>
      <c r="Q36" s="456">
        <v>800</v>
      </c>
      <c r="R36" s="7"/>
    </row>
    <row r="37" spans="1:18" ht="15" customHeight="1">
      <c r="A37" s="419" t="s">
        <v>94</v>
      </c>
      <c r="B37" s="54"/>
      <c r="C37" s="54"/>
      <c r="D37" s="54"/>
      <c r="E37" s="54"/>
      <c r="F37" s="54"/>
      <c r="G37" s="54"/>
      <c r="H37" s="54"/>
      <c r="I37" s="382"/>
      <c r="J37" s="382" t="s">
        <v>188</v>
      </c>
      <c r="K37" s="476">
        <f>'Hofdüngerlager+Oberflächen'!M60</f>
        <v>0</v>
      </c>
      <c r="L37" s="743">
        <f>K37*$K$36/1000</f>
        <v>0</v>
      </c>
      <c r="M37" s="731"/>
      <c r="Q37" s="456">
        <v>1000</v>
      </c>
      <c r="R37" s="7"/>
    </row>
    <row r="38" spans="1:17" ht="12.75">
      <c r="A38" s="419" t="s">
        <v>95</v>
      </c>
      <c r="B38" s="54"/>
      <c r="C38" s="54"/>
      <c r="D38" s="54"/>
      <c r="E38" s="54"/>
      <c r="F38" s="54"/>
      <c r="G38" s="54"/>
      <c r="H38" s="54"/>
      <c r="I38" s="382"/>
      <c r="J38" s="382" t="s">
        <v>188</v>
      </c>
      <c r="K38" s="476">
        <f>'Hofdüngerlager+Oberflächen'!M61</f>
        <v>0</v>
      </c>
      <c r="L38" s="743">
        <f>K38*$K$36/1000</f>
        <v>0</v>
      </c>
      <c r="M38" s="731"/>
      <c r="Q38" s="456">
        <v>1200</v>
      </c>
    </row>
    <row r="39" spans="1:15" ht="12.75">
      <c r="A39" s="419" t="s">
        <v>189</v>
      </c>
      <c r="B39" s="54"/>
      <c r="C39" s="54"/>
      <c r="D39" s="54"/>
      <c r="E39" s="54"/>
      <c r="F39" s="54"/>
      <c r="G39" s="54"/>
      <c r="H39" s="54"/>
      <c r="I39" s="382"/>
      <c r="J39" s="382" t="s">
        <v>188</v>
      </c>
      <c r="K39" s="461">
        <f>'Hofdüngerlager+Oberflächen'!M62</f>
        <v>0</v>
      </c>
      <c r="L39" s="743">
        <f>K39*$K$36/1000</f>
        <v>0</v>
      </c>
      <c r="M39" s="731"/>
      <c r="O39" s="477"/>
    </row>
    <row r="40" spans="1:13" ht="12.75">
      <c r="A40" s="419" t="s">
        <v>97</v>
      </c>
      <c r="B40" s="54"/>
      <c r="C40" s="54"/>
      <c r="D40" s="54"/>
      <c r="E40" s="54"/>
      <c r="F40" s="54"/>
      <c r="G40" s="54"/>
      <c r="H40" s="54"/>
      <c r="I40" s="382"/>
      <c r="J40" s="382" t="s">
        <v>188</v>
      </c>
      <c r="K40" s="461">
        <f>'Hofdüngerlager+Oberflächen'!M63</f>
        <v>0</v>
      </c>
      <c r="L40" s="743">
        <f>K40*0.3*K36/1000</f>
        <v>0</v>
      </c>
      <c r="M40" s="731"/>
    </row>
    <row r="41" spans="1:13" ht="12.75">
      <c r="A41" s="423"/>
      <c r="B41" s="341"/>
      <c r="C41" s="341"/>
      <c r="D41" s="341"/>
      <c r="E41" s="341"/>
      <c r="F41" s="341"/>
      <c r="G41" s="341"/>
      <c r="H41" s="341"/>
      <c r="I41" s="478"/>
      <c r="J41" s="478"/>
      <c r="K41" s="479"/>
      <c r="L41" s="757"/>
      <c r="M41" s="758"/>
    </row>
    <row r="42" spans="1:18" ht="12.75">
      <c r="A42" s="383" t="s">
        <v>190</v>
      </c>
      <c r="B42" s="275"/>
      <c r="C42" s="275"/>
      <c r="D42" s="275"/>
      <c r="E42" s="275"/>
      <c r="F42" s="275"/>
      <c r="G42" s="275"/>
      <c r="H42" s="275"/>
      <c r="I42" s="275"/>
      <c r="J42" s="480"/>
      <c r="K42" s="481"/>
      <c r="L42" s="732">
        <f>SUM(L37:M41)</f>
        <v>0</v>
      </c>
      <c r="M42" s="733"/>
      <c r="O42" s="64">
        <f>L33+L42</f>
        <v>0</v>
      </c>
      <c r="Q42" s="63"/>
      <c r="R42" s="64"/>
    </row>
    <row r="43" spans="1:13" ht="15" customHeight="1">
      <c r="A43" s="3"/>
      <c r="B43" s="3"/>
      <c r="C43" s="3"/>
      <c r="D43" s="3"/>
      <c r="E43" s="3"/>
      <c r="F43" s="3"/>
      <c r="G43" s="3"/>
      <c r="H43" s="3"/>
      <c r="I43" s="3"/>
      <c r="J43" s="1"/>
      <c r="K43" s="4"/>
      <c r="L43" s="4"/>
      <c r="M43" s="4"/>
    </row>
    <row r="44" spans="1:13" ht="91.5" customHeight="1">
      <c r="A44" s="482" t="s">
        <v>315</v>
      </c>
      <c r="B44" s="483"/>
      <c r="C44" s="483"/>
      <c r="D44" s="483"/>
      <c r="E44" s="483"/>
      <c r="F44" s="483"/>
      <c r="G44" s="483"/>
      <c r="H44" s="483"/>
      <c r="I44" s="483"/>
      <c r="J44" s="484"/>
      <c r="K44" s="485"/>
      <c r="L44" s="750" t="s">
        <v>260</v>
      </c>
      <c r="M44" s="751"/>
    </row>
    <row r="45" spans="1:13" ht="21" customHeight="1">
      <c r="A45" s="768" t="s">
        <v>251</v>
      </c>
      <c r="B45" s="769"/>
      <c r="C45" s="769"/>
      <c r="D45" s="486"/>
      <c r="E45" s="486"/>
      <c r="F45" s="486"/>
      <c r="G45" s="772" t="s">
        <v>259</v>
      </c>
      <c r="H45" s="772"/>
      <c r="I45" s="772"/>
      <c r="J45" s="772"/>
      <c r="K45" s="487"/>
      <c r="L45" s="763">
        <f>K45*'Grundlagen GRUD 2017'!D104</f>
        <v>0</v>
      </c>
      <c r="M45" s="764"/>
    </row>
    <row r="46" spans="1:13" ht="21" customHeight="1">
      <c r="A46" s="770" t="s">
        <v>252</v>
      </c>
      <c r="B46" s="771"/>
      <c r="C46" s="771"/>
      <c r="D46" s="488"/>
      <c r="E46" s="488"/>
      <c r="F46" s="488"/>
      <c r="G46" s="756" t="s">
        <v>259</v>
      </c>
      <c r="H46" s="756"/>
      <c r="I46" s="756"/>
      <c r="J46" s="756"/>
      <c r="K46" s="489"/>
      <c r="L46" s="752">
        <f>K46*'Grundlagen GRUD 2017'!D104</f>
        <v>0</v>
      </c>
      <c r="M46" s="753"/>
    </row>
    <row r="47" spans="1:13" ht="21" customHeight="1">
      <c r="A47" s="770"/>
      <c r="B47" s="771"/>
      <c r="C47" s="771"/>
      <c r="D47" s="488"/>
      <c r="E47" s="488"/>
      <c r="F47" s="488"/>
      <c r="G47" s="756" t="s">
        <v>259</v>
      </c>
      <c r="H47" s="756"/>
      <c r="I47" s="756"/>
      <c r="J47" s="756"/>
      <c r="K47" s="489"/>
      <c r="L47" s="752">
        <f>K47*'Grundlagen GRUD 2017'!D104</f>
        <v>0</v>
      </c>
      <c r="M47" s="753"/>
    </row>
    <row r="48" spans="1:13" ht="21" customHeight="1">
      <c r="A48" s="770"/>
      <c r="B48" s="771"/>
      <c r="C48" s="771"/>
      <c r="D48" s="488"/>
      <c r="E48" s="488"/>
      <c r="F48" s="488"/>
      <c r="G48" s="756" t="s">
        <v>259</v>
      </c>
      <c r="H48" s="756"/>
      <c r="I48" s="756"/>
      <c r="J48" s="756"/>
      <c r="K48" s="489"/>
      <c r="L48" s="752">
        <f>'Grundlagen GRUD 2017'!D104*K48</f>
        <v>0</v>
      </c>
      <c r="M48" s="753"/>
    </row>
    <row r="49" spans="1:13" ht="21" customHeight="1">
      <c r="A49" s="490" t="s">
        <v>192</v>
      </c>
      <c r="B49" s="491"/>
      <c r="C49" s="491"/>
      <c r="D49" s="766"/>
      <c r="E49" s="766"/>
      <c r="F49" s="766"/>
      <c r="G49" s="766"/>
      <c r="H49" s="766"/>
      <c r="I49" s="766"/>
      <c r="J49" s="766"/>
      <c r="K49" s="767"/>
      <c r="L49" s="754"/>
      <c r="M49" s="755"/>
    </row>
    <row r="50" spans="1:18" ht="21" customHeight="1">
      <c r="A50" s="383" t="s">
        <v>24</v>
      </c>
      <c r="B50" s="447"/>
      <c r="C50" s="447"/>
      <c r="D50" s="447"/>
      <c r="E50" s="447"/>
      <c r="F50" s="447"/>
      <c r="G50" s="447"/>
      <c r="H50" s="447"/>
      <c r="I50" s="447"/>
      <c r="J50" s="492"/>
      <c r="K50" s="493"/>
      <c r="L50" s="748">
        <f>SUM(L45:M49)</f>
        <v>0</v>
      </c>
      <c r="M50" s="749"/>
      <c r="O50" s="64">
        <f>L50</f>
        <v>0</v>
      </c>
      <c r="Q50" s="63"/>
      <c r="R50" s="6"/>
    </row>
  </sheetData>
  <sheetProtection password="CC7F" sheet="1"/>
  <mergeCells count="61">
    <mergeCell ref="D49:K49"/>
    <mergeCell ref="A45:C45"/>
    <mergeCell ref="A46:C46"/>
    <mergeCell ref="A47:C47"/>
    <mergeCell ref="A48:C48"/>
    <mergeCell ref="G45:J45"/>
    <mergeCell ref="A36:B36"/>
    <mergeCell ref="G46:J46"/>
    <mergeCell ref="G47:J47"/>
    <mergeCell ref="L35:M35"/>
    <mergeCell ref="L36:M36"/>
    <mergeCell ref="L45:M45"/>
    <mergeCell ref="L46:M46"/>
    <mergeCell ref="L47:M47"/>
    <mergeCell ref="I36:J36"/>
    <mergeCell ref="L48:M48"/>
    <mergeCell ref="L49:M49"/>
    <mergeCell ref="G48:J48"/>
    <mergeCell ref="L21:M21"/>
    <mergeCell ref="L22:M22"/>
    <mergeCell ref="L23:M23"/>
    <mergeCell ref="L24:M24"/>
    <mergeCell ref="L41:M41"/>
    <mergeCell ref="L29:M29"/>
    <mergeCell ref="L30:M30"/>
    <mergeCell ref="L20:M20"/>
    <mergeCell ref="L12:M12"/>
    <mergeCell ref="L13:M13"/>
    <mergeCell ref="L50:M50"/>
    <mergeCell ref="L1:M1"/>
    <mergeCell ref="L44:M44"/>
    <mergeCell ref="L37:M37"/>
    <mergeCell ref="L38:M38"/>
    <mergeCell ref="L39:M39"/>
    <mergeCell ref="L40:M40"/>
    <mergeCell ref="L11:M11"/>
    <mergeCell ref="L6:M6"/>
    <mergeCell ref="L2:M2"/>
    <mergeCell ref="L3:M3"/>
    <mergeCell ref="L4:M4"/>
    <mergeCell ref="L8:M8"/>
    <mergeCell ref="L7:M7"/>
    <mergeCell ref="L9:M9"/>
    <mergeCell ref="L10:M10"/>
    <mergeCell ref="D23:J23"/>
    <mergeCell ref="D24:J24"/>
    <mergeCell ref="D25:J25"/>
    <mergeCell ref="L27:M27"/>
    <mergeCell ref="L28:M28"/>
    <mergeCell ref="L25:M25"/>
    <mergeCell ref="L26:M26"/>
    <mergeCell ref="L32:M32"/>
    <mergeCell ref="L14:M14"/>
    <mergeCell ref="L31:M31"/>
    <mergeCell ref="L42:M42"/>
    <mergeCell ref="L15:M15"/>
    <mergeCell ref="L16:M16"/>
    <mergeCell ref="L17:M17"/>
    <mergeCell ref="L18:M18"/>
    <mergeCell ref="L19:M19"/>
    <mergeCell ref="L33:M33"/>
  </mergeCells>
  <dataValidations count="1">
    <dataValidation type="list" allowBlank="1" showInputMessage="1" showErrorMessage="1" sqref="K36">
      <formula1>$Q$36:$Q$38</formula1>
    </dataValidation>
  </dataValidations>
  <printOptions horizontalCentered="1"/>
  <pageMargins left="0.3937007874015748" right="0.3937007874015748" top="0.35433070866141736" bottom="0.4330708661417323" header="0.2362204724409449" footer="0.1968503937007874"/>
  <pageSetup fitToHeight="3" horizontalDpi="600" verticalDpi="600" orientation="portrait" paperSize="9" scale="71" r:id="rId1"/>
  <headerFooter alignWithMargins="0">
    <oddHeader>&amp;CKOLAS Berechnung Lagerkapazität für Hofdünger und Abwasser (GRUD 2017)</oddHeader>
    <oddFooter>&amp;R5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:Q81"/>
  <sheetViews>
    <sheetView showZeros="0" view="pageBreakPreview" zoomScale="115" zoomScaleSheetLayoutView="115" workbookViewId="0" topLeftCell="A1">
      <selection activeCell="J1" sqref="J1:K1"/>
    </sheetView>
  </sheetViews>
  <sheetFormatPr defaultColWidth="11.421875" defaultRowHeight="12.75"/>
  <cols>
    <col min="1" max="1" width="12.28125" style="513" customWidth="1"/>
    <col min="2" max="4" width="11.421875" style="513" customWidth="1"/>
    <col min="5" max="5" width="3.8515625" style="513" customWidth="1"/>
    <col min="6" max="8" width="11.421875" style="570" customWidth="1"/>
    <col min="9" max="9" width="13.28125" style="570" customWidth="1"/>
    <col min="10" max="10" width="11.421875" style="570" customWidth="1"/>
    <col min="11" max="11" width="12.57421875" style="570" bestFit="1" customWidth="1"/>
    <col min="12" max="16384" width="11.421875" style="513" customWidth="1"/>
  </cols>
  <sheetData>
    <row r="1" spans="1:11" s="265" customFormat="1" ht="17.25" customHeight="1">
      <c r="A1" s="494"/>
      <c r="B1" s="495"/>
      <c r="C1" s="495"/>
      <c r="D1" s="495"/>
      <c r="E1" s="495"/>
      <c r="F1" s="496"/>
      <c r="G1" s="497"/>
      <c r="H1" s="498"/>
      <c r="I1" s="499" t="s">
        <v>242</v>
      </c>
      <c r="J1" s="773">
        <f>Ergebnis!B11</f>
        <v>0</v>
      </c>
      <c r="K1" s="774"/>
    </row>
    <row r="2" spans="1:11" s="265" customFormat="1" ht="17.25" customHeight="1">
      <c r="A2" s="500" t="s">
        <v>194</v>
      </c>
      <c r="B2" s="168"/>
      <c r="C2" s="168"/>
      <c r="D2" s="168"/>
      <c r="E2" s="168"/>
      <c r="F2" s="501"/>
      <c r="G2" s="502"/>
      <c r="H2" s="472"/>
      <c r="I2" s="475" t="s">
        <v>277</v>
      </c>
      <c r="J2" s="775">
        <f>Ergebnis!B14</f>
        <v>0</v>
      </c>
      <c r="K2" s="776"/>
    </row>
    <row r="3" spans="1:11" s="265" customFormat="1" ht="17.25" customHeight="1">
      <c r="A3" s="503"/>
      <c r="B3" s="168"/>
      <c r="C3" s="168"/>
      <c r="D3" s="168"/>
      <c r="E3" s="168"/>
      <c r="F3" s="501"/>
      <c r="G3" s="502"/>
      <c r="H3" s="472"/>
      <c r="I3" s="475" t="s">
        <v>278</v>
      </c>
      <c r="J3" s="777">
        <f>Ergebnis!F14</f>
        <v>0</v>
      </c>
      <c r="K3" s="778"/>
    </row>
    <row r="4" spans="1:17" s="451" customFormat="1" ht="20.25" customHeight="1">
      <c r="A4" s="504"/>
      <c r="B4" s="505"/>
      <c r="C4" s="505"/>
      <c r="D4" s="506"/>
      <c r="E4" s="507"/>
      <c r="F4" s="508"/>
      <c r="G4" s="509"/>
      <c r="H4" s="508"/>
      <c r="I4" s="510" t="s">
        <v>1</v>
      </c>
      <c r="J4" s="779">
        <f>Ergebnis!H19</f>
        <v>0</v>
      </c>
      <c r="K4" s="780"/>
      <c r="Q4" s="452"/>
    </row>
    <row r="5" spans="1:11" ht="12.75">
      <c r="A5" s="511"/>
      <c r="B5" s="511"/>
      <c r="C5" s="511"/>
      <c r="D5" s="511"/>
      <c r="E5" s="511"/>
      <c r="F5" s="512"/>
      <c r="G5" s="512"/>
      <c r="H5" s="512"/>
      <c r="I5" s="512"/>
      <c r="J5" s="512"/>
      <c r="K5" s="512"/>
    </row>
    <row r="6" spans="1:11" ht="25.5">
      <c r="A6" s="514" t="s">
        <v>195</v>
      </c>
      <c r="B6" s="515"/>
      <c r="C6" s="515"/>
      <c r="D6" s="515"/>
      <c r="E6" s="515"/>
      <c r="F6" s="516" t="s">
        <v>208</v>
      </c>
      <c r="G6" s="516" t="s">
        <v>245</v>
      </c>
      <c r="H6" s="516" t="s">
        <v>246</v>
      </c>
      <c r="I6" s="517" t="s">
        <v>31</v>
      </c>
      <c r="J6" s="517" t="s">
        <v>34</v>
      </c>
      <c r="K6" s="518" t="s">
        <v>209</v>
      </c>
    </row>
    <row r="7" spans="1:11" ht="12.75">
      <c r="A7" s="519"/>
      <c r="B7" s="520"/>
      <c r="C7" s="521"/>
      <c r="D7" s="521"/>
      <c r="E7" s="521"/>
      <c r="F7" s="522"/>
      <c r="G7" s="522"/>
      <c r="H7" s="522"/>
      <c r="I7" s="523"/>
      <c r="J7" s="524"/>
      <c r="K7" s="524"/>
    </row>
    <row r="8" spans="1:11" ht="12.75">
      <c r="A8" s="525" t="s">
        <v>200</v>
      </c>
      <c r="B8" s="526"/>
      <c r="C8" s="527" t="s">
        <v>314</v>
      </c>
      <c r="D8" s="527"/>
      <c r="E8" s="527"/>
      <c r="F8" s="528"/>
      <c r="G8" s="529"/>
      <c r="H8" s="528"/>
      <c r="I8" s="530" t="s">
        <v>210</v>
      </c>
      <c r="J8" s="531">
        <v>19.2</v>
      </c>
      <c r="K8" s="532">
        <f>(J8*H8*G8*(F8/365))</f>
        <v>0</v>
      </c>
    </row>
    <row r="9" spans="1:11" ht="12.75">
      <c r="A9" s="525"/>
      <c r="B9" s="526"/>
      <c r="C9" s="527" t="s">
        <v>196</v>
      </c>
      <c r="D9" s="527"/>
      <c r="E9" s="527"/>
      <c r="F9" s="528"/>
      <c r="G9" s="529"/>
      <c r="H9" s="528"/>
      <c r="I9" s="530" t="s">
        <v>210</v>
      </c>
      <c r="J9" s="531">
        <v>3.6</v>
      </c>
      <c r="K9" s="532">
        <f>(J9*H9*G9*(F9/365))</f>
        <v>0</v>
      </c>
    </row>
    <row r="10" spans="1:11" ht="12.75">
      <c r="A10" s="525"/>
      <c r="B10" s="526"/>
      <c r="C10" s="527" t="s">
        <v>197</v>
      </c>
      <c r="D10" s="527"/>
      <c r="E10" s="527"/>
      <c r="F10" s="528"/>
      <c r="G10" s="529"/>
      <c r="H10" s="528"/>
      <c r="I10" s="530" t="s">
        <v>210</v>
      </c>
      <c r="J10" s="531">
        <v>19.2</v>
      </c>
      <c r="K10" s="532">
        <f>(J10*H10*G10*(F10/365))</f>
        <v>0</v>
      </c>
    </row>
    <row r="11" spans="1:11" ht="12.75">
      <c r="A11" s="525"/>
      <c r="B11" s="526"/>
      <c r="C11" s="527" t="s">
        <v>198</v>
      </c>
      <c r="D11" s="527"/>
      <c r="E11" s="527"/>
      <c r="F11" s="528"/>
      <c r="G11" s="529"/>
      <c r="H11" s="528"/>
      <c r="I11" s="530" t="s">
        <v>211</v>
      </c>
      <c r="J11" s="531">
        <v>60</v>
      </c>
      <c r="K11" s="532">
        <f>(J11*H11*G11*(F11/365))</f>
        <v>0</v>
      </c>
    </row>
    <row r="12" spans="1:11" ht="12.75">
      <c r="A12" s="525"/>
      <c r="B12" s="526"/>
      <c r="C12" s="527" t="s">
        <v>199</v>
      </c>
      <c r="D12" s="527"/>
      <c r="E12" s="527"/>
      <c r="F12" s="528"/>
      <c r="G12" s="529"/>
      <c r="H12" s="528"/>
      <c r="I12" s="530" t="s">
        <v>211</v>
      </c>
      <c r="J12" s="531">
        <v>26.4</v>
      </c>
      <c r="K12" s="532">
        <f>(J12*H12*G12*(F12/365))</f>
        <v>0</v>
      </c>
    </row>
    <row r="13" spans="1:11" ht="12.75">
      <c r="A13" s="533"/>
      <c r="B13" s="534"/>
      <c r="C13" s="535"/>
      <c r="D13" s="535"/>
      <c r="E13" s="535"/>
      <c r="F13" s="536"/>
      <c r="G13" s="537"/>
      <c r="H13" s="538"/>
      <c r="I13" s="539"/>
      <c r="J13" s="538"/>
      <c r="K13" s="538"/>
    </row>
    <row r="14" spans="1:11" ht="12.75">
      <c r="A14" s="519"/>
      <c r="B14" s="520"/>
      <c r="C14" s="521"/>
      <c r="D14" s="521"/>
      <c r="E14" s="521"/>
      <c r="F14" s="540"/>
      <c r="G14" s="523"/>
      <c r="H14" s="541"/>
      <c r="I14" s="524"/>
      <c r="J14" s="524"/>
      <c r="K14" s="524"/>
    </row>
    <row r="15" spans="1:11" ht="12.75">
      <c r="A15" s="525" t="s">
        <v>201</v>
      </c>
      <c r="B15" s="526"/>
      <c r="C15" s="542"/>
      <c r="D15" s="542"/>
      <c r="E15" s="542"/>
      <c r="F15" s="543"/>
      <c r="G15" s="544"/>
      <c r="H15" s="545"/>
      <c r="I15" s="546" t="s">
        <v>212</v>
      </c>
      <c r="J15" s="547">
        <v>2</v>
      </c>
      <c r="K15" s="548">
        <f>H15*2</f>
        <v>0</v>
      </c>
    </row>
    <row r="16" spans="1:11" ht="12.75">
      <c r="A16" s="533"/>
      <c r="B16" s="534"/>
      <c r="C16" s="535"/>
      <c r="D16" s="535"/>
      <c r="E16" s="535"/>
      <c r="F16" s="549"/>
      <c r="G16" s="539"/>
      <c r="H16" s="550"/>
      <c r="I16" s="538"/>
      <c r="J16" s="538"/>
      <c r="K16" s="538"/>
    </row>
    <row r="17" spans="1:11" ht="12.75">
      <c r="A17" s="519"/>
      <c r="B17" s="520"/>
      <c r="C17" s="521"/>
      <c r="D17" s="521"/>
      <c r="E17" s="521"/>
      <c r="F17" s="540"/>
      <c r="G17" s="523"/>
      <c r="H17" s="541"/>
      <c r="I17" s="524"/>
      <c r="J17" s="524"/>
      <c r="K17" s="524"/>
    </row>
    <row r="18" spans="1:11" ht="12.75">
      <c r="A18" s="525" t="s">
        <v>202</v>
      </c>
      <c r="B18" s="526"/>
      <c r="C18" s="527" t="s">
        <v>203</v>
      </c>
      <c r="D18" s="527"/>
      <c r="E18" s="527"/>
      <c r="F18" s="551"/>
      <c r="G18" s="530"/>
      <c r="H18" s="552"/>
      <c r="I18" s="531" t="s">
        <v>213</v>
      </c>
      <c r="J18" s="531">
        <v>4</v>
      </c>
      <c r="K18" s="532">
        <f>H18*J18</f>
        <v>0</v>
      </c>
    </row>
    <row r="19" spans="1:11" ht="12.75">
      <c r="A19" s="525"/>
      <c r="B19" s="526"/>
      <c r="C19" s="527" t="s">
        <v>204</v>
      </c>
      <c r="D19" s="527"/>
      <c r="E19" s="527"/>
      <c r="F19" s="551"/>
      <c r="G19" s="530"/>
      <c r="H19" s="552"/>
      <c r="I19" s="531" t="s">
        <v>213</v>
      </c>
      <c r="J19" s="531">
        <v>2</v>
      </c>
      <c r="K19" s="532">
        <f>H19*J19</f>
        <v>0</v>
      </c>
    </row>
    <row r="20" spans="1:11" ht="12.75">
      <c r="A20" s="525"/>
      <c r="B20" s="526"/>
      <c r="C20" s="527" t="s">
        <v>8</v>
      </c>
      <c r="D20" s="527"/>
      <c r="E20" s="527"/>
      <c r="F20" s="551"/>
      <c r="G20" s="530"/>
      <c r="H20" s="552"/>
      <c r="I20" s="531" t="s">
        <v>213</v>
      </c>
      <c r="J20" s="531">
        <v>0.04</v>
      </c>
      <c r="K20" s="532">
        <f>H20*J20</f>
        <v>0</v>
      </c>
    </row>
    <row r="21" spans="1:11" ht="12.75">
      <c r="A21" s="533"/>
      <c r="B21" s="534"/>
      <c r="C21" s="535"/>
      <c r="D21" s="535"/>
      <c r="E21" s="535"/>
      <c r="F21" s="549"/>
      <c r="G21" s="539"/>
      <c r="H21" s="553"/>
      <c r="I21" s="538"/>
      <c r="J21" s="538"/>
      <c r="K21" s="554"/>
    </row>
    <row r="22" spans="1:11" ht="12.75">
      <c r="A22" s="555"/>
      <c r="B22" s="520"/>
      <c r="C22" s="521"/>
      <c r="D22" s="521"/>
      <c r="E22" s="521"/>
      <c r="F22" s="540"/>
      <c r="G22" s="540"/>
      <c r="H22" s="541"/>
      <c r="I22" s="524"/>
      <c r="J22" s="524"/>
      <c r="K22" s="556"/>
    </row>
    <row r="23" spans="1:11" ht="12.75">
      <c r="A23" s="557" t="s">
        <v>205</v>
      </c>
      <c r="B23" s="558"/>
      <c r="C23" s="559"/>
      <c r="D23" s="559"/>
      <c r="E23" s="559"/>
      <c r="F23" s="560"/>
      <c r="G23" s="560"/>
      <c r="H23" s="561"/>
      <c r="I23" s="562" t="s">
        <v>214</v>
      </c>
      <c r="J23" s="562">
        <v>0.2</v>
      </c>
      <c r="K23" s="563">
        <f>H23*J23</f>
        <v>0</v>
      </c>
    </row>
    <row r="24" spans="1:11" ht="12.75">
      <c r="A24" s="533"/>
      <c r="B24" s="534"/>
      <c r="C24" s="535"/>
      <c r="D24" s="535"/>
      <c r="E24" s="535"/>
      <c r="F24" s="549"/>
      <c r="G24" s="549"/>
      <c r="H24" s="550"/>
      <c r="I24" s="538"/>
      <c r="J24" s="538"/>
      <c r="K24" s="554"/>
    </row>
    <row r="25" spans="1:11" ht="12.75">
      <c r="A25" s="519"/>
      <c r="B25" s="520"/>
      <c r="C25" s="521"/>
      <c r="D25" s="521"/>
      <c r="E25" s="521"/>
      <c r="F25" s="540"/>
      <c r="G25" s="540"/>
      <c r="H25" s="541"/>
      <c r="I25" s="524"/>
      <c r="J25" s="524"/>
      <c r="K25" s="556"/>
    </row>
    <row r="26" spans="1:11" ht="12.75">
      <c r="A26" s="557" t="s">
        <v>206</v>
      </c>
      <c r="B26" s="558"/>
      <c r="C26" s="559"/>
      <c r="D26" s="559"/>
      <c r="E26" s="559"/>
      <c r="F26" s="560"/>
      <c r="G26" s="560"/>
      <c r="H26" s="561"/>
      <c r="I26" s="562" t="s">
        <v>215</v>
      </c>
      <c r="J26" s="562">
        <v>9</v>
      </c>
      <c r="K26" s="563">
        <f>H26*J26</f>
        <v>0</v>
      </c>
    </row>
    <row r="27" spans="1:11" ht="12.75">
      <c r="A27" s="533"/>
      <c r="B27" s="534"/>
      <c r="C27" s="535"/>
      <c r="D27" s="535"/>
      <c r="E27" s="535"/>
      <c r="F27" s="549"/>
      <c r="G27" s="549"/>
      <c r="H27" s="550"/>
      <c r="I27" s="538"/>
      <c r="J27" s="538"/>
      <c r="K27" s="554"/>
    </row>
    <row r="28" spans="1:11" ht="12.75">
      <c r="A28" s="519"/>
      <c r="B28" s="520"/>
      <c r="C28" s="521"/>
      <c r="D28" s="521"/>
      <c r="E28" s="521"/>
      <c r="F28" s="540"/>
      <c r="G28" s="540"/>
      <c r="H28" s="541"/>
      <c r="I28" s="524"/>
      <c r="J28" s="524"/>
      <c r="K28" s="556"/>
    </row>
    <row r="29" spans="1:11" ht="12.75">
      <c r="A29" s="557" t="s">
        <v>207</v>
      </c>
      <c r="B29" s="558"/>
      <c r="C29" s="559"/>
      <c r="D29" s="559"/>
      <c r="E29" s="559"/>
      <c r="F29" s="560"/>
      <c r="G29" s="560"/>
      <c r="H29" s="561"/>
      <c r="I29" s="562" t="s">
        <v>216</v>
      </c>
      <c r="J29" s="562">
        <v>6</v>
      </c>
      <c r="K29" s="563">
        <f>H29*J29</f>
        <v>0</v>
      </c>
    </row>
    <row r="30" spans="1:11" ht="12.75">
      <c r="A30" s="533"/>
      <c r="B30" s="534"/>
      <c r="C30" s="535"/>
      <c r="D30" s="535"/>
      <c r="E30" s="535"/>
      <c r="F30" s="549"/>
      <c r="G30" s="549"/>
      <c r="H30" s="550"/>
      <c r="I30" s="538"/>
      <c r="J30" s="538"/>
      <c r="K30" s="554"/>
    </row>
    <row r="31" spans="1:11" ht="12.75">
      <c r="A31" s="519"/>
      <c r="B31" s="521"/>
      <c r="C31" s="521"/>
      <c r="D31" s="521"/>
      <c r="E31" s="521"/>
      <c r="F31" s="540"/>
      <c r="G31" s="540"/>
      <c r="H31" s="540"/>
      <c r="I31" s="540"/>
      <c r="J31" s="523"/>
      <c r="K31" s="556"/>
    </row>
    <row r="32" spans="1:11" ht="12.75">
      <c r="A32" s="557" t="s">
        <v>217</v>
      </c>
      <c r="B32" s="559"/>
      <c r="C32" s="559"/>
      <c r="D32" s="559"/>
      <c r="E32" s="559"/>
      <c r="F32" s="560"/>
      <c r="G32" s="560"/>
      <c r="H32" s="560"/>
      <c r="I32" s="560"/>
      <c r="J32" s="564"/>
      <c r="K32" s="563">
        <f>SUM(K7:K31)</f>
        <v>0</v>
      </c>
    </row>
    <row r="33" spans="1:11" ht="12.75">
      <c r="A33" s="533"/>
      <c r="B33" s="535"/>
      <c r="C33" s="535"/>
      <c r="D33" s="535"/>
      <c r="E33" s="535"/>
      <c r="F33" s="549"/>
      <c r="G33" s="549"/>
      <c r="H33" s="549"/>
      <c r="I33" s="549"/>
      <c r="J33" s="539"/>
      <c r="K33" s="554"/>
    </row>
    <row r="34" spans="1:11" ht="12.75">
      <c r="A34" s="519"/>
      <c r="B34" s="521"/>
      <c r="C34" s="521"/>
      <c r="D34" s="521"/>
      <c r="E34" s="521"/>
      <c r="F34" s="540"/>
      <c r="G34" s="540"/>
      <c r="H34" s="540"/>
      <c r="I34" s="540"/>
      <c r="J34" s="523"/>
      <c r="K34" s="524"/>
    </row>
    <row r="35" spans="1:11" ht="12.75">
      <c r="A35" s="525" t="s">
        <v>247</v>
      </c>
      <c r="B35" s="559"/>
      <c r="C35" s="559"/>
      <c r="D35" s="565"/>
      <c r="E35" s="565"/>
      <c r="F35" s="566"/>
      <c r="G35" s="566"/>
      <c r="H35" s="566"/>
      <c r="I35" s="566"/>
      <c r="J35" s="567"/>
      <c r="K35" s="568"/>
    </row>
    <row r="36" spans="1:11" ht="12.75">
      <c r="A36" s="533"/>
      <c r="B36" s="535"/>
      <c r="C36" s="535"/>
      <c r="D36" s="535"/>
      <c r="E36" s="535"/>
      <c r="F36" s="549"/>
      <c r="G36" s="549"/>
      <c r="H36" s="549"/>
      <c r="I36" s="549"/>
      <c r="J36" s="539"/>
      <c r="K36" s="538"/>
    </row>
    <row r="37" spans="1:11" ht="12.75">
      <c r="A37" s="519"/>
      <c r="B37" s="521"/>
      <c r="C37" s="521"/>
      <c r="D37" s="521"/>
      <c r="E37" s="521"/>
      <c r="F37" s="540"/>
      <c r="G37" s="540"/>
      <c r="H37" s="540"/>
      <c r="I37" s="540"/>
      <c r="J37" s="540"/>
      <c r="K37" s="524"/>
    </row>
    <row r="38" spans="1:11" ht="12.75">
      <c r="A38" s="569" t="s">
        <v>218</v>
      </c>
      <c r="B38" s="542"/>
      <c r="C38" s="542"/>
      <c r="D38" s="542"/>
      <c r="E38" s="542"/>
      <c r="F38" s="543"/>
      <c r="G38" s="543"/>
      <c r="H38" s="543"/>
      <c r="I38" s="543"/>
      <c r="J38" s="543"/>
      <c r="K38" s="548">
        <f>K32+K35</f>
        <v>0</v>
      </c>
    </row>
    <row r="39" spans="1:11" ht="12.75">
      <c r="A39" s="533"/>
      <c r="B39" s="535"/>
      <c r="C39" s="535"/>
      <c r="D39" s="535"/>
      <c r="E39" s="535"/>
      <c r="F39" s="549"/>
      <c r="G39" s="549"/>
      <c r="H39" s="549"/>
      <c r="I39" s="549"/>
      <c r="J39" s="549"/>
      <c r="K39" s="538"/>
    </row>
    <row r="40" spans="1:11" ht="12.75">
      <c r="A40" s="511"/>
      <c r="B40" s="511"/>
      <c r="C40" s="511"/>
      <c r="D40" s="511"/>
      <c r="E40" s="511"/>
      <c r="F40" s="512"/>
      <c r="G40" s="512"/>
      <c r="H40" s="512"/>
      <c r="I40" s="512"/>
      <c r="J40" s="512"/>
      <c r="K40" s="512"/>
    </row>
    <row r="41" spans="1:11" ht="12.75">
      <c r="A41" s="511"/>
      <c r="B41" s="511"/>
      <c r="C41" s="511"/>
      <c r="D41" s="511"/>
      <c r="E41" s="511"/>
      <c r="F41" s="512"/>
      <c r="G41" s="512"/>
      <c r="H41" s="512"/>
      <c r="I41" s="512"/>
      <c r="J41" s="512"/>
      <c r="K41" s="512"/>
    </row>
    <row r="42" spans="1:11" ht="12.75">
      <c r="A42" s="511"/>
      <c r="B42" s="511"/>
      <c r="C42" s="511"/>
      <c r="D42" s="511"/>
      <c r="E42" s="511"/>
      <c r="F42" s="512"/>
      <c r="G42" s="512"/>
      <c r="H42" s="512"/>
      <c r="I42" s="512"/>
      <c r="J42" s="512"/>
      <c r="K42" s="512"/>
    </row>
    <row r="43" spans="1:11" ht="12.75">
      <c r="A43" s="511"/>
      <c r="B43" s="511"/>
      <c r="C43" s="511"/>
      <c r="D43" s="511"/>
      <c r="E43" s="511"/>
      <c r="F43" s="512"/>
      <c r="G43" s="512"/>
      <c r="H43" s="512"/>
      <c r="I43" s="512"/>
      <c r="J43" s="512"/>
      <c r="K43" s="512"/>
    </row>
    <row r="44" spans="1:11" ht="12.75">
      <c r="A44" s="511"/>
      <c r="B44" s="511"/>
      <c r="C44" s="511"/>
      <c r="D44" s="511"/>
      <c r="E44" s="511"/>
      <c r="F44" s="512"/>
      <c r="G44" s="512"/>
      <c r="H44" s="512"/>
      <c r="I44" s="512"/>
      <c r="J44" s="512"/>
      <c r="K44" s="512"/>
    </row>
    <row r="45" spans="1:11" ht="12.75">
      <c r="A45" s="511"/>
      <c r="B45" s="511"/>
      <c r="C45" s="511"/>
      <c r="D45" s="511"/>
      <c r="E45" s="511"/>
      <c r="F45" s="512"/>
      <c r="G45" s="512"/>
      <c r="H45" s="512"/>
      <c r="I45" s="512"/>
      <c r="J45" s="512"/>
      <c r="K45" s="512"/>
    </row>
    <row r="46" spans="1:11" ht="12.75">
      <c r="A46" s="511"/>
      <c r="B46" s="511"/>
      <c r="C46" s="511"/>
      <c r="D46" s="511"/>
      <c r="E46" s="511"/>
      <c r="F46" s="512"/>
      <c r="G46" s="512"/>
      <c r="H46" s="512"/>
      <c r="I46" s="512"/>
      <c r="J46" s="512"/>
      <c r="K46" s="512"/>
    </row>
    <row r="47" spans="1:11" ht="12.75">
      <c r="A47" s="511"/>
      <c r="B47" s="511"/>
      <c r="C47" s="511"/>
      <c r="D47" s="511"/>
      <c r="E47" s="511"/>
      <c r="F47" s="512"/>
      <c r="G47" s="512"/>
      <c r="H47" s="512"/>
      <c r="I47" s="512"/>
      <c r="J47" s="512"/>
      <c r="K47" s="512"/>
    </row>
    <row r="48" spans="1:11" ht="12.75">
      <c r="A48" s="511"/>
      <c r="B48" s="511"/>
      <c r="C48" s="511"/>
      <c r="D48" s="511"/>
      <c r="E48" s="511"/>
      <c r="F48" s="512"/>
      <c r="G48" s="512"/>
      <c r="H48" s="512"/>
      <c r="I48" s="512"/>
      <c r="J48" s="512"/>
      <c r="K48" s="512"/>
    </row>
    <row r="49" spans="1:11" ht="12.75">
      <c r="A49" s="511"/>
      <c r="B49" s="511"/>
      <c r="C49" s="511"/>
      <c r="D49" s="511"/>
      <c r="E49" s="511"/>
      <c r="F49" s="512"/>
      <c r="G49" s="512"/>
      <c r="H49" s="512"/>
      <c r="I49" s="512"/>
      <c r="J49" s="512"/>
      <c r="K49" s="512"/>
    </row>
    <row r="50" spans="1:11" ht="12.75">
      <c r="A50" s="511"/>
      <c r="B50" s="511"/>
      <c r="C50" s="511"/>
      <c r="D50" s="511"/>
      <c r="E50" s="511"/>
      <c r="F50" s="512"/>
      <c r="G50" s="512"/>
      <c r="H50" s="512"/>
      <c r="I50" s="512"/>
      <c r="J50" s="512"/>
      <c r="K50" s="512"/>
    </row>
    <row r="51" spans="1:11" ht="12.75">
      <c r="A51" s="511"/>
      <c r="B51" s="511"/>
      <c r="C51" s="511"/>
      <c r="D51" s="511"/>
      <c r="E51" s="511"/>
      <c r="F51" s="512"/>
      <c r="G51" s="512"/>
      <c r="H51" s="512"/>
      <c r="I51" s="512"/>
      <c r="J51" s="512"/>
      <c r="K51" s="512"/>
    </row>
    <row r="52" spans="1:11" ht="12.75">
      <c r="A52" s="511"/>
      <c r="B52" s="511"/>
      <c r="C52" s="511"/>
      <c r="D52" s="511"/>
      <c r="E52" s="511"/>
      <c r="F52" s="512"/>
      <c r="G52" s="512"/>
      <c r="H52" s="512"/>
      <c r="I52" s="512"/>
      <c r="J52" s="512"/>
      <c r="K52" s="512"/>
    </row>
    <row r="53" spans="1:11" ht="12.75">
      <c r="A53" s="511"/>
      <c r="B53" s="511"/>
      <c r="C53" s="511"/>
      <c r="D53" s="511"/>
      <c r="E53" s="511"/>
      <c r="F53" s="512"/>
      <c r="G53" s="512"/>
      <c r="H53" s="512"/>
      <c r="I53" s="512"/>
      <c r="J53" s="512"/>
      <c r="K53" s="512"/>
    </row>
    <row r="54" spans="1:11" ht="12.75">
      <c r="A54" s="511"/>
      <c r="B54" s="511"/>
      <c r="C54" s="511"/>
      <c r="D54" s="511"/>
      <c r="E54" s="511"/>
      <c r="F54" s="512"/>
      <c r="G54" s="512"/>
      <c r="H54" s="512"/>
      <c r="I54" s="512"/>
      <c r="J54" s="512"/>
      <c r="K54" s="512"/>
    </row>
    <row r="55" spans="1:11" ht="12.75">
      <c r="A55" s="511"/>
      <c r="B55" s="511"/>
      <c r="C55" s="511"/>
      <c r="D55" s="511"/>
      <c r="E55" s="511"/>
      <c r="F55" s="512"/>
      <c r="G55" s="512"/>
      <c r="H55" s="512"/>
      <c r="I55" s="512"/>
      <c r="J55" s="512"/>
      <c r="K55" s="512"/>
    </row>
    <row r="56" spans="1:11" ht="12.75">
      <c r="A56" s="511"/>
      <c r="B56" s="511"/>
      <c r="C56" s="511"/>
      <c r="D56" s="511"/>
      <c r="E56" s="511"/>
      <c r="F56" s="512"/>
      <c r="G56" s="512"/>
      <c r="H56" s="512"/>
      <c r="I56" s="512"/>
      <c r="J56" s="512"/>
      <c r="K56" s="512"/>
    </row>
    <row r="57" spans="1:11" ht="12.75">
      <c r="A57" s="511"/>
      <c r="B57" s="511"/>
      <c r="C57" s="511"/>
      <c r="D57" s="511"/>
      <c r="E57" s="511"/>
      <c r="F57" s="512"/>
      <c r="G57" s="512"/>
      <c r="H57" s="512"/>
      <c r="I57" s="512"/>
      <c r="J57" s="512"/>
      <c r="K57" s="512"/>
    </row>
    <row r="58" spans="1:11" ht="12.75">
      <c r="A58" s="511"/>
      <c r="B58" s="511"/>
      <c r="C58" s="511"/>
      <c r="D58" s="511"/>
      <c r="E58" s="511"/>
      <c r="F58" s="512"/>
      <c r="G58" s="512"/>
      <c r="H58" s="512"/>
      <c r="I58" s="512"/>
      <c r="J58" s="512"/>
      <c r="K58" s="512"/>
    </row>
    <row r="59" spans="1:11" ht="12.75">
      <c r="A59" s="511"/>
      <c r="B59" s="511"/>
      <c r="C59" s="511"/>
      <c r="D59" s="511"/>
      <c r="E59" s="511"/>
      <c r="F59" s="512"/>
      <c r="G59" s="512"/>
      <c r="H59" s="512"/>
      <c r="I59" s="512"/>
      <c r="J59" s="512"/>
      <c r="K59" s="512"/>
    </row>
    <row r="60" spans="1:11" ht="12.75">
      <c r="A60" s="511"/>
      <c r="B60" s="511"/>
      <c r="C60" s="511"/>
      <c r="D60" s="511"/>
      <c r="E60" s="511"/>
      <c r="F60" s="512"/>
      <c r="G60" s="512"/>
      <c r="H60" s="512"/>
      <c r="I60" s="512"/>
      <c r="J60" s="512"/>
      <c r="K60" s="512"/>
    </row>
    <row r="61" spans="1:11" ht="12.75">
      <c r="A61" s="511"/>
      <c r="B61" s="511"/>
      <c r="C61" s="511"/>
      <c r="D61" s="511"/>
      <c r="E61" s="511"/>
      <c r="F61" s="512"/>
      <c r="G61" s="512"/>
      <c r="H61" s="512"/>
      <c r="I61" s="512"/>
      <c r="J61" s="512"/>
      <c r="K61" s="512"/>
    </row>
    <row r="62" spans="1:11" ht="12.75">
      <c r="A62" s="511"/>
      <c r="B62" s="511"/>
      <c r="C62" s="511"/>
      <c r="D62" s="511"/>
      <c r="E62" s="511"/>
      <c r="F62" s="512"/>
      <c r="G62" s="512"/>
      <c r="H62" s="512"/>
      <c r="I62" s="512"/>
      <c r="J62" s="512"/>
      <c r="K62" s="512"/>
    </row>
    <row r="63" spans="1:11" ht="12.75">
      <c r="A63" s="511"/>
      <c r="B63" s="511"/>
      <c r="C63" s="511"/>
      <c r="D63" s="511"/>
      <c r="E63" s="511"/>
      <c r="F63" s="512"/>
      <c r="G63" s="512"/>
      <c r="H63" s="512"/>
      <c r="I63" s="512"/>
      <c r="J63" s="512"/>
      <c r="K63" s="512"/>
    </row>
    <row r="64" spans="1:11" ht="12.75">
      <c r="A64" s="511"/>
      <c r="B64" s="511"/>
      <c r="C64" s="511"/>
      <c r="D64" s="511"/>
      <c r="E64" s="511"/>
      <c r="F64" s="512"/>
      <c r="G64" s="512"/>
      <c r="H64" s="512"/>
      <c r="I64" s="512"/>
      <c r="J64" s="512"/>
      <c r="K64" s="512"/>
    </row>
    <row r="65" spans="1:11" ht="12.75">
      <c r="A65" s="511"/>
      <c r="B65" s="511"/>
      <c r="C65" s="511"/>
      <c r="D65" s="511"/>
      <c r="E65" s="511"/>
      <c r="F65" s="512"/>
      <c r="G65" s="512"/>
      <c r="H65" s="512"/>
      <c r="I65" s="512"/>
      <c r="J65" s="512"/>
      <c r="K65" s="512"/>
    </row>
    <row r="66" spans="1:11" ht="12.75">
      <c r="A66" s="511"/>
      <c r="B66" s="511"/>
      <c r="C66" s="511"/>
      <c r="D66" s="511"/>
      <c r="E66" s="511"/>
      <c r="F66" s="512"/>
      <c r="G66" s="512"/>
      <c r="H66" s="512"/>
      <c r="I66" s="512"/>
      <c r="J66" s="512"/>
      <c r="K66" s="512"/>
    </row>
    <row r="67" spans="1:11" ht="12.75">
      <c r="A67" s="511"/>
      <c r="B67" s="511"/>
      <c r="C67" s="511"/>
      <c r="D67" s="511"/>
      <c r="E67" s="511"/>
      <c r="F67" s="512"/>
      <c r="G67" s="512"/>
      <c r="H67" s="512"/>
      <c r="I67" s="512"/>
      <c r="J67" s="512"/>
      <c r="K67" s="512"/>
    </row>
    <row r="68" spans="1:11" ht="12.75">
      <c r="A68" s="511"/>
      <c r="B68" s="511"/>
      <c r="C68" s="511"/>
      <c r="D68" s="511"/>
      <c r="E68" s="511"/>
      <c r="F68" s="512"/>
      <c r="G68" s="512"/>
      <c r="H68" s="512"/>
      <c r="I68" s="512"/>
      <c r="J68" s="512"/>
      <c r="K68" s="512"/>
    </row>
    <row r="69" spans="1:11" ht="12.75">
      <c r="A69" s="511"/>
      <c r="B69" s="511"/>
      <c r="C69" s="511"/>
      <c r="D69" s="511"/>
      <c r="E69" s="511"/>
      <c r="F69" s="512"/>
      <c r="G69" s="512"/>
      <c r="H69" s="512"/>
      <c r="I69" s="512"/>
      <c r="J69" s="512"/>
      <c r="K69" s="512"/>
    </row>
    <row r="70" spans="1:11" ht="12.75">
      <c r="A70" s="511"/>
      <c r="B70" s="511"/>
      <c r="C70" s="511"/>
      <c r="D70" s="511"/>
      <c r="E70" s="511"/>
      <c r="F70" s="512"/>
      <c r="G70" s="512"/>
      <c r="H70" s="512"/>
      <c r="I70" s="512"/>
      <c r="J70" s="512"/>
      <c r="K70" s="512"/>
    </row>
    <row r="71" spans="1:11" ht="12.75">
      <c r="A71" s="511"/>
      <c r="B71" s="511"/>
      <c r="C71" s="511"/>
      <c r="D71" s="511"/>
      <c r="E71" s="511"/>
      <c r="F71" s="512"/>
      <c r="G71" s="512"/>
      <c r="H71" s="512"/>
      <c r="I71" s="512"/>
      <c r="J71" s="512"/>
      <c r="K71" s="512"/>
    </row>
    <row r="72" spans="1:11" ht="12.75">
      <c r="A72" s="511"/>
      <c r="B72" s="511"/>
      <c r="C72" s="511"/>
      <c r="D72" s="511"/>
      <c r="E72" s="511"/>
      <c r="F72" s="512"/>
      <c r="G72" s="512"/>
      <c r="H72" s="512"/>
      <c r="I72" s="512"/>
      <c r="J72" s="512"/>
      <c r="K72" s="512"/>
    </row>
    <row r="73" spans="1:11" ht="12.75">
      <c r="A73" s="511"/>
      <c r="B73" s="511"/>
      <c r="C73" s="511"/>
      <c r="D73" s="511"/>
      <c r="E73" s="511"/>
      <c r="F73" s="512"/>
      <c r="G73" s="512"/>
      <c r="H73" s="512"/>
      <c r="I73" s="512"/>
      <c r="J73" s="512"/>
      <c r="K73" s="512"/>
    </row>
    <row r="74" spans="1:11" ht="12.75">
      <c r="A74" s="511"/>
      <c r="B74" s="511"/>
      <c r="C74" s="511"/>
      <c r="D74" s="511"/>
      <c r="E74" s="511"/>
      <c r="F74" s="512"/>
      <c r="G74" s="512"/>
      <c r="H74" s="512"/>
      <c r="I74" s="512"/>
      <c r="J74" s="512"/>
      <c r="K74" s="512"/>
    </row>
    <row r="75" spans="1:11" ht="12.75">
      <c r="A75" s="511"/>
      <c r="B75" s="511"/>
      <c r="C75" s="511"/>
      <c r="D75" s="511"/>
      <c r="E75" s="511"/>
      <c r="F75" s="512"/>
      <c r="G75" s="512"/>
      <c r="H75" s="512"/>
      <c r="I75" s="512"/>
      <c r="J75" s="512"/>
      <c r="K75" s="512"/>
    </row>
    <row r="76" spans="1:11" ht="12.75">
      <c r="A76" s="511"/>
      <c r="B76" s="511"/>
      <c r="C76" s="511"/>
      <c r="D76" s="511"/>
      <c r="E76" s="511"/>
      <c r="F76" s="512"/>
      <c r="G76" s="512"/>
      <c r="H76" s="512"/>
      <c r="I76" s="512"/>
      <c r="J76" s="512"/>
      <c r="K76" s="512"/>
    </row>
    <row r="77" spans="1:11" ht="12.75">
      <c r="A77" s="511"/>
      <c r="B77" s="511"/>
      <c r="C77" s="511"/>
      <c r="D77" s="511"/>
      <c r="E77" s="511"/>
      <c r="F77" s="512"/>
      <c r="G77" s="512"/>
      <c r="H77" s="512"/>
      <c r="I77" s="512"/>
      <c r="J77" s="512"/>
      <c r="K77" s="512"/>
    </row>
    <row r="78" spans="1:11" ht="12.75">
      <c r="A78" s="511"/>
      <c r="B78" s="511"/>
      <c r="C78" s="511"/>
      <c r="D78" s="511"/>
      <c r="E78" s="511"/>
      <c r="F78" s="512"/>
      <c r="G78" s="512"/>
      <c r="H78" s="512"/>
      <c r="I78" s="512"/>
      <c r="J78" s="512"/>
      <c r="K78" s="512"/>
    </row>
    <row r="79" spans="1:11" ht="12.75">
      <c r="A79" s="511"/>
      <c r="B79" s="511"/>
      <c r="C79" s="511"/>
      <c r="D79" s="511"/>
      <c r="E79" s="511"/>
      <c r="F79" s="512"/>
      <c r="G79" s="512"/>
      <c r="H79" s="512"/>
      <c r="I79" s="512"/>
      <c r="J79" s="512"/>
      <c r="K79" s="512"/>
    </row>
    <row r="80" spans="1:11" ht="12.75">
      <c r="A80" s="511"/>
      <c r="B80" s="511"/>
      <c r="C80" s="511"/>
      <c r="D80" s="511"/>
      <c r="E80" s="511"/>
      <c r="F80" s="512"/>
      <c r="G80" s="512"/>
      <c r="H80" s="512"/>
      <c r="I80" s="512"/>
      <c r="J80" s="512"/>
      <c r="K80" s="512"/>
    </row>
    <row r="81" spans="1:11" ht="12.75">
      <c r="A81" s="511"/>
      <c r="B81" s="511"/>
      <c r="C81" s="511"/>
      <c r="D81" s="511"/>
      <c r="E81" s="511"/>
      <c r="F81" s="512"/>
      <c r="G81" s="512"/>
      <c r="H81" s="512"/>
      <c r="I81" s="512"/>
      <c r="J81" s="512"/>
      <c r="K81" s="512"/>
    </row>
  </sheetData>
  <sheetProtection password="CC7F" sheet="1"/>
  <mergeCells count="4">
    <mergeCell ref="J1:K1"/>
    <mergeCell ref="J2:K2"/>
    <mergeCell ref="J3:K3"/>
    <mergeCell ref="J4:K4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8" r:id="rId1"/>
  <headerFooter>
    <oddHeader>&amp;CKOLAS Berechnung Lagerkapazität für Hofdünger und Abwasser (GRUD 2017)</oddHeader>
    <oddFooter>&amp;R6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Q11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18" sqref="A18"/>
      <selection pane="bottomLeft" activeCell="D15" sqref="D15"/>
    </sheetView>
  </sheetViews>
  <sheetFormatPr defaultColWidth="11.421875" defaultRowHeight="12.75"/>
  <cols>
    <col min="1" max="1" width="50.8515625" style="14" customWidth="1"/>
    <col min="2" max="2" width="15.140625" style="14" customWidth="1"/>
    <col min="3" max="8" width="12.57421875" style="13" customWidth="1"/>
    <col min="9" max="9" width="12.57421875" style="32" customWidth="1"/>
    <col min="10" max="10" width="12.57421875" style="33" customWidth="1"/>
    <col min="11" max="11" width="12.57421875" style="32" customWidth="1"/>
    <col min="12" max="12" width="12.57421875" style="33" customWidth="1"/>
    <col min="13" max="13" width="12.57421875" style="32" customWidth="1"/>
    <col min="14" max="14" width="12.57421875" style="33" customWidth="1"/>
    <col min="15" max="15" width="12.57421875" style="13" customWidth="1"/>
    <col min="16" max="16" width="18.421875" style="14" bestFit="1" customWidth="1"/>
    <col min="17" max="17" width="11.421875" style="13" customWidth="1"/>
    <col min="18" max="16384" width="11.421875" style="14" customWidth="1"/>
  </cols>
  <sheetData>
    <row r="1" ht="41.25" customHeight="1"/>
    <row r="2" spans="1:16" ht="12.75">
      <c r="A2" s="38" t="s">
        <v>104</v>
      </c>
      <c r="B2" s="37" t="s">
        <v>102</v>
      </c>
      <c r="C2" s="10"/>
      <c r="D2" s="39"/>
      <c r="E2" s="11"/>
      <c r="F2" s="11"/>
      <c r="G2" s="11"/>
      <c r="H2" s="11"/>
      <c r="I2" s="31"/>
      <c r="J2" s="11"/>
      <c r="K2" s="31"/>
      <c r="L2" s="11"/>
      <c r="M2" s="31"/>
      <c r="N2" s="11"/>
      <c r="O2" s="8"/>
      <c r="P2" s="12"/>
    </row>
    <row r="3" spans="1:16" ht="12.75">
      <c r="A3" s="9"/>
      <c r="B3" s="12"/>
      <c r="C3" s="16"/>
      <c r="D3" s="16"/>
      <c r="E3" s="16"/>
      <c r="F3" s="16"/>
      <c r="G3" s="16"/>
      <c r="H3" s="16"/>
      <c r="I3" s="22"/>
      <c r="J3" s="16"/>
      <c r="K3" s="22"/>
      <c r="L3" s="16"/>
      <c r="M3" s="22"/>
      <c r="N3" s="16"/>
      <c r="O3" s="16"/>
      <c r="P3" s="12"/>
    </row>
    <row r="4" spans="1:16" ht="12.75">
      <c r="A4" s="17"/>
      <c r="B4" s="18"/>
      <c r="C4" s="42" t="s">
        <v>98</v>
      </c>
      <c r="D4" s="781" t="s">
        <v>99</v>
      </c>
      <c r="E4" s="785"/>
      <c r="F4" s="782"/>
      <c r="G4" s="781" t="s">
        <v>100</v>
      </c>
      <c r="H4" s="782"/>
      <c r="I4" s="22"/>
      <c r="J4" s="42" t="s">
        <v>109</v>
      </c>
      <c r="K4" s="783"/>
      <c r="L4" s="784"/>
      <c r="M4" s="783"/>
      <c r="N4" s="784"/>
      <c r="O4" s="15" t="s">
        <v>27</v>
      </c>
      <c r="P4" s="18" t="s">
        <v>30</v>
      </c>
    </row>
    <row r="5" spans="1:16" ht="12.75">
      <c r="A5" s="38" t="s">
        <v>136</v>
      </c>
      <c r="B5" s="18" t="s">
        <v>31</v>
      </c>
      <c r="C5" s="22" t="s">
        <v>32</v>
      </c>
      <c r="D5" s="40" t="s">
        <v>109</v>
      </c>
      <c r="E5" s="22" t="s">
        <v>296</v>
      </c>
      <c r="F5" s="22" t="s">
        <v>33</v>
      </c>
      <c r="G5" s="40" t="s">
        <v>109</v>
      </c>
      <c r="H5" s="22" t="s">
        <v>33</v>
      </c>
      <c r="I5" s="22"/>
      <c r="J5" s="42" t="s">
        <v>111</v>
      </c>
      <c r="K5" s="783"/>
      <c r="L5" s="784"/>
      <c r="M5" s="783"/>
      <c r="N5" s="784"/>
      <c r="O5" s="15" t="s">
        <v>34</v>
      </c>
      <c r="P5" s="18" t="s">
        <v>35</v>
      </c>
    </row>
    <row r="6" spans="1:16" ht="12.75">
      <c r="A6" s="17"/>
      <c r="B6" s="18"/>
      <c r="C6" s="15" t="s">
        <v>36</v>
      </c>
      <c r="D6" s="22" t="s">
        <v>110</v>
      </c>
      <c r="E6" s="15" t="s">
        <v>36</v>
      </c>
      <c r="F6" s="15" t="s">
        <v>37</v>
      </c>
      <c r="G6" s="22" t="s">
        <v>110</v>
      </c>
      <c r="H6" s="15" t="s">
        <v>37</v>
      </c>
      <c r="I6" s="22"/>
      <c r="J6" s="16"/>
      <c r="K6" s="22"/>
      <c r="L6" s="16"/>
      <c r="M6" s="22"/>
      <c r="N6" s="16"/>
      <c r="O6" s="15"/>
      <c r="P6" s="18"/>
    </row>
    <row r="7" spans="1:16" ht="12.75">
      <c r="A7" s="17"/>
      <c r="B7" s="18"/>
      <c r="C7" s="15"/>
      <c r="D7" s="22"/>
      <c r="E7" s="15"/>
      <c r="F7" s="15"/>
      <c r="G7" s="22"/>
      <c r="H7" s="15"/>
      <c r="I7" s="22"/>
      <c r="J7" s="16"/>
      <c r="K7" s="22"/>
      <c r="L7" s="16"/>
      <c r="M7" s="22"/>
      <c r="N7" s="16"/>
      <c r="O7" s="15"/>
      <c r="P7" s="18"/>
    </row>
    <row r="8" spans="1:17" ht="12.75">
      <c r="A8" s="36" t="s">
        <v>103</v>
      </c>
      <c r="B8" s="18" t="s">
        <v>38</v>
      </c>
      <c r="C8" s="19">
        <v>23</v>
      </c>
      <c r="D8" s="19">
        <v>6.8</v>
      </c>
      <c r="E8" s="19">
        <v>11</v>
      </c>
      <c r="F8" s="19">
        <v>8.9</v>
      </c>
      <c r="G8" s="19">
        <v>30</v>
      </c>
      <c r="H8" s="19">
        <v>21</v>
      </c>
      <c r="I8" s="23"/>
      <c r="J8" s="46">
        <f>'Rindvieh, Schweine, Geflügel'!I9*D8+'Rindvieh, Schweine, Geflügel'!J9*G8</f>
        <v>0</v>
      </c>
      <c r="K8" s="23"/>
      <c r="L8" s="34"/>
      <c r="M8" s="23"/>
      <c r="N8" s="34"/>
      <c r="O8" s="19">
        <v>1</v>
      </c>
      <c r="P8" s="18" t="s">
        <v>39</v>
      </c>
      <c r="Q8" s="20"/>
    </row>
    <row r="9" spans="1:17" ht="12.75">
      <c r="A9" s="36" t="s">
        <v>113</v>
      </c>
      <c r="B9" s="18" t="s">
        <v>38</v>
      </c>
      <c r="C9" s="19">
        <v>19.8</v>
      </c>
      <c r="D9" s="19">
        <v>6.8</v>
      </c>
      <c r="E9" s="19">
        <v>9.9</v>
      </c>
      <c r="F9" s="19">
        <v>9.3</v>
      </c>
      <c r="G9" s="19">
        <v>30</v>
      </c>
      <c r="H9" s="19">
        <v>22</v>
      </c>
      <c r="I9" s="23"/>
      <c r="J9" s="46">
        <f>'Rindvieh, Schweine, Geflügel'!I10*D9+'Rindvieh, Schweine, Geflügel'!J10*G9</f>
        <v>0</v>
      </c>
      <c r="K9" s="23"/>
      <c r="L9" s="34"/>
      <c r="M9" s="23"/>
      <c r="N9" s="34"/>
      <c r="O9" s="19"/>
      <c r="P9" s="18"/>
      <c r="Q9" s="20"/>
    </row>
    <row r="10" spans="1:17" ht="12.75">
      <c r="A10" s="36" t="s">
        <v>114</v>
      </c>
      <c r="B10" s="18" t="s">
        <v>38</v>
      </c>
      <c r="C10" s="19">
        <v>19.2</v>
      </c>
      <c r="D10" s="19">
        <v>6.8</v>
      </c>
      <c r="E10" s="19">
        <v>9.6</v>
      </c>
      <c r="F10" s="19">
        <v>9.3</v>
      </c>
      <c r="G10" s="19">
        <v>30</v>
      </c>
      <c r="H10" s="19">
        <v>22</v>
      </c>
      <c r="I10" s="23"/>
      <c r="J10" s="46">
        <f>'Rindvieh, Schweine, Geflügel'!I11*D10+'Rindvieh, Schweine, Geflügel'!J11*G10</f>
        <v>0</v>
      </c>
      <c r="K10" s="23"/>
      <c r="L10" s="34"/>
      <c r="M10" s="23"/>
      <c r="N10" s="34"/>
      <c r="O10" s="19"/>
      <c r="P10" s="18"/>
      <c r="Q10" s="20"/>
    </row>
    <row r="11" spans="1:17" ht="12.75">
      <c r="A11" s="36" t="s">
        <v>293</v>
      </c>
      <c r="B11" s="18" t="s">
        <v>38</v>
      </c>
      <c r="C11" s="19">
        <v>19</v>
      </c>
      <c r="D11" s="19">
        <v>5</v>
      </c>
      <c r="E11" s="19">
        <v>9.4</v>
      </c>
      <c r="F11" s="19">
        <v>7.6</v>
      </c>
      <c r="G11" s="19">
        <v>25</v>
      </c>
      <c r="H11" s="19">
        <v>18</v>
      </c>
      <c r="I11" s="23"/>
      <c r="J11" s="46">
        <f>'Rindvieh, Schweine, Geflügel'!I17*D11+'Rindvieh, Schweine, Geflügel'!J17*G11</f>
        <v>0</v>
      </c>
      <c r="K11" s="23"/>
      <c r="L11" s="34"/>
      <c r="M11" s="23"/>
      <c r="N11" s="34"/>
      <c r="O11" s="19">
        <v>0.8</v>
      </c>
      <c r="P11" s="18" t="s">
        <v>39</v>
      </c>
      <c r="Q11" s="20"/>
    </row>
    <row r="12" spans="1:17" ht="12.75">
      <c r="A12" s="36" t="s">
        <v>294</v>
      </c>
      <c r="B12" s="18" t="s">
        <v>38</v>
      </c>
      <c r="C12" s="19">
        <v>17</v>
      </c>
      <c r="D12" s="19">
        <v>5</v>
      </c>
      <c r="E12" s="19">
        <v>8.7</v>
      </c>
      <c r="F12" s="19">
        <v>6.7</v>
      </c>
      <c r="G12" s="19">
        <v>25</v>
      </c>
      <c r="H12" s="19">
        <v>16</v>
      </c>
      <c r="I12" s="23"/>
      <c r="J12" s="46">
        <f>'Rindvieh, Schweine, Geflügel'!I18*D12+'Rindvieh, Schweine, Geflügel'!J18*G12</f>
        <v>0</v>
      </c>
      <c r="K12" s="23"/>
      <c r="L12" s="34"/>
      <c r="M12" s="23"/>
      <c r="N12" s="34"/>
      <c r="O12" s="19">
        <v>0.8</v>
      </c>
      <c r="P12" s="18"/>
      <c r="Q12" s="20"/>
    </row>
    <row r="13" spans="1:17" ht="12.75">
      <c r="A13" s="36" t="s">
        <v>295</v>
      </c>
      <c r="B13" s="18" t="s">
        <v>38</v>
      </c>
      <c r="C13" s="19">
        <v>15</v>
      </c>
      <c r="D13" s="19">
        <v>5</v>
      </c>
      <c r="E13" s="19">
        <v>7</v>
      </c>
      <c r="F13" s="19">
        <v>5.7</v>
      </c>
      <c r="G13" s="19">
        <v>25</v>
      </c>
      <c r="H13" s="19">
        <v>13</v>
      </c>
      <c r="I13" s="23"/>
      <c r="J13" s="46">
        <f>'Rindvieh, Schweine, Geflügel'!I19*D13+'Rindvieh, Schweine, Geflügel'!J19*G13</f>
        <v>0</v>
      </c>
      <c r="K13" s="23"/>
      <c r="L13" s="34"/>
      <c r="M13" s="23"/>
      <c r="N13" s="34"/>
      <c r="O13" s="19">
        <v>0.8</v>
      </c>
      <c r="P13" s="18"/>
      <c r="Q13" s="20"/>
    </row>
    <row r="14" spans="1:17" ht="12.75">
      <c r="A14" s="35" t="s">
        <v>105</v>
      </c>
      <c r="B14" s="18" t="s">
        <v>38</v>
      </c>
      <c r="C14" s="19">
        <v>4.8</v>
      </c>
      <c r="D14" s="19">
        <v>1.5</v>
      </c>
      <c r="E14" s="19">
        <v>2.4</v>
      </c>
      <c r="F14" s="19">
        <v>2</v>
      </c>
      <c r="G14" s="19">
        <v>8</v>
      </c>
      <c r="H14" s="19">
        <v>4.6</v>
      </c>
      <c r="I14" s="23"/>
      <c r="J14" s="46">
        <f>'Rindvieh, Schweine, Geflügel'!I12*D14+'Rindvieh, Schweine, Geflügel'!J12*G14</f>
        <v>0</v>
      </c>
      <c r="K14" s="23"/>
      <c r="L14" s="34"/>
      <c r="M14" s="23"/>
      <c r="N14" s="34"/>
      <c r="O14" s="19">
        <v>0.25</v>
      </c>
      <c r="P14" s="18" t="s">
        <v>39</v>
      </c>
      <c r="Q14" s="20"/>
    </row>
    <row r="15" spans="1:17" ht="12.75">
      <c r="A15" s="35" t="s">
        <v>106</v>
      </c>
      <c r="B15" s="18" t="s">
        <v>38</v>
      </c>
      <c r="C15" s="19">
        <v>8</v>
      </c>
      <c r="D15" s="19">
        <v>2.5</v>
      </c>
      <c r="E15" s="19">
        <v>4</v>
      </c>
      <c r="F15" s="19">
        <v>3.2</v>
      </c>
      <c r="G15" s="19">
        <v>12</v>
      </c>
      <c r="H15" s="19">
        <v>7.6</v>
      </c>
      <c r="I15" s="23"/>
      <c r="J15" s="46">
        <f>'Rindvieh, Schweine, Geflügel'!I13*D15+'Rindvieh, Schweine, Geflügel'!J13*G15</f>
        <v>0</v>
      </c>
      <c r="K15" s="23"/>
      <c r="L15" s="34"/>
      <c r="M15" s="23"/>
      <c r="N15" s="34"/>
      <c r="O15" s="19">
        <v>0.4</v>
      </c>
      <c r="P15" s="18" t="s">
        <v>39</v>
      </c>
      <c r="Q15" s="20"/>
    </row>
    <row r="16" spans="1:17" ht="12.75">
      <c r="A16" s="35" t="s">
        <v>107</v>
      </c>
      <c r="B16" s="18" t="s">
        <v>38</v>
      </c>
      <c r="C16" s="19">
        <v>12</v>
      </c>
      <c r="D16" s="19">
        <v>3.5</v>
      </c>
      <c r="E16" s="19">
        <v>5.4</v>
      </c>
      <c r="F16" s="19">
        <v>4.4</v>
      </c>
      <c r="G16" s="19">
        <v>16</v>
      </c>
      <c r="H16" s="19">
        <v>10</v>
      </c>
      <c r="I16" s="23"/>
      <c r="J16" s="46">
        <f>'Rindvieh, Schweine, Geflügel'!I14*D16+'Rindvieh, Schweine, Geflügel'!J14*G16</f>
        <v>0</v>
      </c>
      <c r="K16" s="23"/>
      <c r="L16" s="34"/>
      <c r="M16" s="23"/>
      <c r="N16" s="34"/>
      <c r="O16" s="19">
        <v>0.6</v>
      </c>
      <c r="P16" s="18" t="s">
        <v>39</v>
      </c>
      <c r="Q16" s="20"/>
    </row>
    <row r="17" spans="1:17" ht="12.75">
      <c r="A17" s="35" t="s">
        <v>108</v>
      </c>
      <c r="B17" s="18" t="s">
        <v>40</v>
      </c>
      <c r="C17" s="19"/>
      <c r="D17" s="19"/>
      <c r="E17" s="19"/>
      <c r="F17" s="19"/>
      <c r="G17" s="19">
        <v>4.2</v>
      </c>
      <c r="H17" s="19">
        <v>3.2</v>
      </c>
      <c r="I17" s="23"/>
      <c r="J17" s="46">
        <f>'Rindvieh, Schweine, Geflügel'!J26*G17</f>
        <v>0</v>
      </c>
      <c r="K17" s="23"/>
      <c r="L17" s="34"/>
      <c r="M17" s="23"/>
      <c r="N17" s="34"/>
      <c r="O17" s="19">
        <v>0.1</v>
      </c>
      <c r="P17" s="18" t="s">
        <v>41</v>
      </c>
      <c r="Q17" s="20"/>
    </row>
    <row r="18" spans="1:17" ht="12.75">
      <c r="A18" s="36" t="s">
        <v>299</v>
      </c>
      <c r="B18" s="18" t="s">
        <v>40</v>
      </c>
      <c r="C18" s="19">
        <v>4.1</v>
      </c>
      <c r="D18" s="19">
        <v>1.3</v>
      </c>
      <c r="E18" s="19">
        <v>2</v>
      </c>
      <c r="F18" s="19">
        <v>1.6</v>
      </c>
      <c r="G18" s="19">
        <v>4.2</v>
      </c>
      <c r="H18" s="19">
        <v>3.8</v>
      </c>
      <c r="I18" s="23"/>
      <c r="J18" s="46">
        <f>'Rindvieh, Schweine, Geflügel'!J20*G18</f>
        <v>0</v>
      </c>
      <c r="K18" s="23"/>
      <c r="L18" s="34"/>
      <c r="M18" s="23"/>
      <c r="N18" s="34"/>
      <c r="O18" s="19"/>
      <c r="P18" s="18"/>
      <c r="Q18" s="20"/>
    </row>
    <row r="19" spans="1:17" ht="12.75">
      <c r="A19" s="36" t="s">
        <v>300</v>
      </c>
      <c r="B19" s="18" t="s">
        <v>40</v>
      </c>
      <c r="C19" s="19">
        <v>1.6</v>
      </c>
      <c r="D19" s="19">
        <v>0.6</v>
      </c>
      <c r="E19" s="19">
        <v>0.8</v>
      </c>
      <c r="F19" s="19">
        <v>0.6</v>
      </c>
      <c r="G19" s="19">
        <v>2.4</v>
      </c>
      <c r="H19" s="19">
        <v>1.5</v>
      </c>
      <c r="I19" s="23"/>
      <c r="J19" s="46">
        <f>'Rindvieh, Schweine, Geflügel'!J21*G19</f>
        <v>0</v>
      </c>
      <c r="K19" s="23"/>
      <c r="L19" s="34"/>
      <c r="M19" s="23"/>
      <c r="N19" s="34"/>
      <c r="O19" s="21">
        <v>0.1</v>
      </c>
      <c r="P19" s="18" t="s">
        <v>42</v>
      </c>
      <c r="Q19" s="20"/>
    </row>
    <row r="20" spans="1:17" ht="12.75">
      <c r="A20" s="36" t="s">
        <v>303</v>
      </c>
      <c r="B20" s="18" t="s">
        <v>40</v>
      </c>
      <c r="C20" s="19">
        <v>4.5</v>
      </c>
      <c r="D20" s="19"/>
      <c r="E20" s="19"/>
      <c r="F20" s="19"/>
      <c r="G20" s="19">
        <v>11</v>
      </c>
      <c r="H20" s="19">
        <v>5</v>
      </c>
      <c r="I20" s="23"/>
      <c r="J20" s="46"/>
      <c r="K20" s="23"/>
      <c r="L20" s="34"/>
      <c r="M20" s="23"/>
      <c r="N20" s="34"/>
      <c r="O20" s="21"/>
      <c r="P20" s="18"/>
      <c r="Q20" s="20"/>
    </row>
    <row r="21" spans="1:17" ht="12.75">
      <c r="A21" s="36" t="s">
        <v>304</v>
      </c>
      <c r="B21" s="18" t="s">
        <v>40</v>
      </c>
      <c r="C21" s="19">
        <v>10</v>
      </c>
      <c r="D21" s="19"/>
      <c r="E21" s="19"/>
      <c r="F21" s="19"/>
      <c r="G21" s="19">
        <v>16</v>
      </c>
      <c r="H21" s="19">
        <v>11</v>
      </c>
      <c r="I21" s="23"/>
      <c r="J21" s="46">
        <f>(G21*'Rindvieh, Schweine, Geflügel'!J24)+(G21*'Rindvieh, Schweine, Geflügel'!I24*'Rindvieh, Schweine, Geflügel'!F24)</f>
        <v>0</v>
      </c>
      <c r="K21" s="23"/>
      <c r="L21" s="34"/>
      <c r="M21" s="23"/>
      <c r="N21" s="34"/>
      <c r="O21" s="21">
        <v>0.17</v>
      </c>
      <c r="P21" s="18" t="s">
        <v>39</v>
      </c>
      <c r="Q21" s="20"/>
    </row>
    <row r="22" spans="1:17" ht="12.75">
      <c r="A22" s="17"/>
      <c r="B22" s="18"/>
      <c r="C22" s="19"/>
      <c r="D22" s="19"/>
      <c r="E22" s="19"/>
      <c r="F22" s="19"/>
      <c r="G22" s="19"/>
      <c r="H22" s="19"/>
      <c r="I22" s="23"/>
      <c r="J22" s="34"/>
      <c r="K22" s="23"/>
      <c r="L22" s="34"/>
      <c r="M22" s="23"/>
      <c r="N22" s="34"/>
      <c r="O22" s="21">
        <v>0.17</v>
      </c>
      <c r="P22" s="18"/>
      <c r="Q22" s="20"/>
    </row>
    <row r="23" spans="1:17" ht="12.75">
      <c r="A23" s="17"/>
      <c r="B23" s="18"/>
      <c r="C23" s="19"/>
      <c r="D23" s="19"/>
      <c r="E23" s="19"/>
      <c r="F23" s="19"/>
      <c r="G23" s="19"/>
      <c r="H23" s="19"/>
      <c r="I23" s="23"/>
      <c r="J23" s="34"/>
      <c r="K23" s="23"/>
      <c r="L23" s="34"/>
      <c r="M23" s="23"/>
      <c r="N23" s="34"/>
      <c r="O23" s="21">
        <v>1</v>
      </c>
      <c r="P23" s="18" t="s">
        <v>39</v>
      </c>
      <c r="Q23" s="20"/>
    </row>
    <row r="24" spans="1:17" ht="12.75">
      <c r="A24" s="17"/>
      <c r="B24" s="18"/>
      <c r="C24" s="19"/>
      <c r="D24" s="19"/>
      <c r="E24" s="19"/>
      <c r="F24" s="19"/>
      <c r="G24" s="19"/>
      <c r="H24" s="19"/>
      <c r="I24" s="23"/>
      <c r="J24" s="34"/>
      <c r="K24" s="23"/>
      <c r="L24" s="34"/>
      <c r="M24" s="23"/>
      <c r="N24" s="34"/>
      <c r="O24" s="21">
        <v>0.6</v>
      </c>
      <c r="P24" s="18" t="s">
        <v>39</v>
      </c>
      <c r="Q24" s="20"/>
    </row>
    <row r="25" spans="1:17" ht="12.75">
      <c r="A25" s="36" t="s">
        <v>121</v>
      </c>
      <c r="B25" s="44" t="s">
        <v>40</v>
      </c>
      <c r="C25" s="19"/>
      <c r="D25" s="19"/>
      <c r="E25" s="25"/>
      <c r="F25" s="25"/>
      <c r="G25" s="25">
        <v>29</v>
      </c>
      <c r="H25" s="19">
        <v>12</v>
      </c>
      <c r="I25" s="23"/>
      <c r="J25" s="34"/>
      <c r="K25" s="23"/>
      <c r="L25" s="34"/>
      <c r="M25" s="23"/>
      <c r="N25" s="34"/>
      <c r="O25" s="21">
        <v>0.4</v>
      </c>
      <c r="P25" s="18" t="s">
        <v>44</v>
      </c>
      <c r="Q25" s="20"/>
    </row>
    <row r="26" spans="1:17" ht="12.75">
      <c r="A26" s="36" t="s">
        <v>122</v>
      </c>
      <c r="B26" s="44" t="s">
        <v>40</v>
      </c>
      <c r="C26" s="19"/>
      <c r="D26" s="19"/>
      <c r="E26" s="25"/>
      <c r="F26" s="25"/>
      <c r="G26" s="25">
        <v>36</v>
      </c>
      <c r="H26" s="19">
        <v>14</v>
      </c>
      <c r="I26" s="23"/>
      <c r="J26" s="34"/>
      <c r="K26" s="23"/>
      <c r="L26" s="34"/>
      <c r="M26" s="23"/>
      <c r="N26" s="34"/>
      <c r="O26" s="21">
        <v>0.25</v>
      </c>
      <c r="P26" s="18" t="s">
        <v>44</v>
      </c>
      <c r="Q26" s="20"/>
    </row>
    <row r="27" spans="1:17" ht="12.75">
      <c r="A27" s="36" t="s">
        <v>123</v>
      </c>
      <c r="B27" s="44" t="s">
        <v>40</v>
      </c>
      <c r="C27" s="19"/>
      <c r="D27" s="19"/>
      <c r="E27" s="25"/>
      <c r="F27" s="25"/>
      <c r="G27" s="25">
        <v>15</v>
      </c>
      <c r="H27" s="19">
        <v>10</v>
      </c>
      <c r="I27" s="23"/>
      <c r="J27" s="34"/>
      <c r="K27" s="23"/>
      <c r="L27" s="34"/>
      <c r="M27" s="23"/>
      <c r="N27" s="34"/>
      <c r="O27" s="21">
        <v>0.7</v>
      </c>
      <c r="P27" s="18" t="s">
        <v>44</v>
      </c>
      <c r="Q27" s="20"/>
    </row>
    <row r="28" spans="1:17" ht="12.75">
      <c r="A28" s="36" t="s">
        <v>124</v>
      </c>
      <c r="B28" s="44" t="s">
        <v>40</v>
      </c>
      <c r="C28" s="19"/>
      <c r="D28" s="19"/>
      <c r="E28" s="25"/>
      <c r="F28" s="25"/>
      <c r="G28" s="25"/>
      <c r="H28" s="19">
        <v>3.5</v>
      </c>
      <c r="I28" s="23"/>
      <c r="J28" s="34"/>
      <c r="K28" s="23"/>
      <c r="L28" s="34"/>
      <c r="M28" s="23"/>
      <c r="N28" s="34"/>
      <c r="O28" s="21">
        <v>1</v>
      </c>
      <c r="P28" s="18" t="s">
        <v>44</v>
      </c>
      <c r="Q28" s="20"/>
    </row>
    <row r="29" spans="1:17" ht="12.75">
      <c r="A29" s="36" t="s">
        <v>62</v>
      </c>
      <c r="B29" s="44" t="s">
        <v>40</v>
      </c>
      <c r="C29" s="19"/>
      <c r="D29" s="19"/>
      <c r="E29" s="25"/>
      <c r="F29" s="25"/>
      <c r="G29" s="25"/>
      <c r="H29" s="19">
        <v>3.5</v>
      </c>
      <c r="I29" s="23"/>
      <c r="J29" s="34"/>
      <c r="K29" s="23"/>
      <c r="L29" s="34"/>
      <c r="M29" s="23"/>
      <c r="N29" s="34"/>
      <c r="O29" s="21">
        <v>0.5</v>
      </c>
      <c r="P29" s="18" t="s">
        <v>44</v>
      </c>
      <c r="Q29" s="20"/>
    </row>
    <row r="30" spans="1:17" ht="12.75">
      <c r="A30" s="36"/>
      <c r="B30" s="44"/>
      <c r="C30" s="19"/>
      <c r="D30" s="19"/>
      <c r="E30" s="25"/>
      <c r="F30" s="25"/>
      <c r="G30" s="25"/>
      <c r="H30" s="19"/>
      <c r="I30" s="23"/>
      <c r="J30" s="34"/>
      <c r="K30" s="23"/>
      <c r="L30" s="34"/>
      <c r="M30" s="23"/>
      <c r="N30" s="34"/>
      <c r="O30" s="21"/>
      <c r="P30" s="18"/>
      <c r="Q30" s="20"/>
    </row>
    <row r="31" spans="1:17" ht="12.75">
      <c r="A31" s="36"/>
      <c r="B31" s="44"/>
      <c r="C31" s="19"/>
      <c r="D31" s="19"/>
      <c r="E31" s="25"/>
      <c r="F31" s="25"/>
      <c r="G31" s="25"/>
      <c r="H31" s="19"/>
      <c r="I31" s="23"/>
      <c r="J31" s="34"/>
      <c r="K31" s="23"/>
      <c r="L31" s="34"/>
      <c r="M31" s="23"/>
      <c r="N31" s="34"/>
      <c r="O31" s="21"/>
      <c r="P31" s="18"/>
      <c r="Q31" s="20"/>
    </row>
    <row r="32" spans="1:17" ht="12.75">
      <c r="A32" s="17"/>
      <c r="B32" s="18"/>
      <c r="C32" s="19"/>
      <c r="D32" s="19"/>
      <c r="E32" s="19"/>
      <c r="F32" s="19"/>
      <c r="G32" s="19"/>
      <c r="H32" s="19"/>
      <c r="I32" s="23"/>
      <c r="J32" s="34"/>
      <c r="K32" s="23"/>
      <c r="L32" s="34"/>
      <c r="M32" s="23"/>
      <c r="N32" s="34"/>
      <c r="O32" s="21"/>
      <c r="P32" s="18"/>
      <c r="Q32" s="20"/>
    </row>
    <row r="33" spans="1:17" ht="12.75">
      <c r="A33" s="17" t="s">
        <v>45</v>
      </c>
      <c r="B33" s="18" t="s">
        <v>40</v>
      </c>
      <c r="C33" s="19"/>
      <c r="D33" s="19"/>
      <c r="E33" s="19"/>
      <c r="F33" s="19"/>
      <c r="G33" s="19"/>
      <c r="H33" s="19">
        <v>1.7</v>
      </c>
      <c r="I33" s="23"/>
      <c r="J33" s="34"/>
      <c r="K33" s="23"/>
      <c r="L33" s="34"/>
      <c r="M33" s="23"/>
      <c r="N33" s="34"/>
      <c r="O33" s="21">
        <v>0.2</v>
      </c>
      <c r="P33" s="18" t="s">
        <v>46</v>
      </c>
      <c r="Q33" s="20"/>
    </row>
    <row r="34" spans="1:17" ht="12.75">
      <c r="A34" s="36" t="s">
        <v>165</v>
      </c>
      <c r="B34" s="44" t="s">
        <v>40</v>
      </c>
      <c r="C34" s="19"/>
      <c r="D34" s="19"/>
      <c r="E34" s="19"/>
      <c r="F34" s="19"/>
      <c r="G34" s="19"/>
      <c r="H34" s="19">
        <v>2.3</v>
      </c>
      <c r="I34" s="23"/>
      <c r="J34" s="34"/>
      <c r="K34" s="23"/>
      <c r="L34" s="34"/>
      <c r="M34" s="23"/>
      <c r="N34" s="34"/>
      <c r="O34" s="21"/>
      <c r="P34" s="18"/>
      <c r="Q34" s="20"/>
    </row>
    <row r="35" spans="1:17" ht="12.75">
      <c r="A35" s="17" t="s">
        <v>47</v>
      </c>
      <c r="B35" s="18" t="s">
        <v>40</v>
      </c>
      <c r="C35" s="19"/>
      <c r="D35" s="19"/>
      <c r="E35" s="19"/>
      <c r="F35" s="19"/>
      <c r="G35" s="19"/>
      <c r="H35" s="19">
        <v>1.7</v>
      </c>
      <c r="I35" s="23"/>
      <c r="J35" s="34"/>
      <c r="K35" s="23"/>
      <c r="L35" s="34"/>
      <c r="M35" s="23"/>
      <c r="N35" s="34"/>
      <c r="O35" s="21">
        <v>0.17</v>
      </c>
      <c r="P35" s="18" t="s">
        <v>46</v>
      </c>
      <c r="Q35" s="20"/>
    </row>
    <row r="36" spans="1:17" ht="12.75">
      <c r="A36" s="18" t="s">
        <v>48</v>
      </c>
      <c r="B36" s="18" t="s">
        <v>40</v>
      </c>
      <c r="C36" s="19"/>
      <c r="D36" s="19"/>
      <c r="E36" s="19"/>
      <c r="F36" s="19"/>
      <c r="G36" s="19"/>
      <c r="H36" s="19">
        <v>2.3</v>
      </c>
      <c r="I36" s="23"/>
      <c r="J36" s="34"/>
      <c r="K36" s="23"/>
      <c r="L36" s="34"/>
      <c r="M36" s="23"/>
      <c r="N36" s="34"/>
      <c r="O36" s="21">
        <v>0.25</v>
      </c>
      <c r="P36" s="18" t="s">
        <v>46</v>
      </c>
      <c r="Q36" s="20"/>
    </row>
    <row r="37" spans="1:17" ht="12.75">
      <c r="A37" s="26" t="s">
        <v>130</v>
      </c>
      <c r="B37" s="44" t="s">
        <v>38</v>
      </c>
      <c r="C37" s="19"/>
      <c r="D37" s="19"/>
      <c r="E37" s="19"/>
      <c r="F37" s="19"/>
      <c r="G37" s="41"/>
      <c r="H37" s="24">
        <v>0.3</v>
      </c>
      <c r="I37" s="23"/>
      <c r="J37" s="34"/>
      <c r="K37" s="23"/>
      <c r="L37" s="34"/>
      <c r="M37" s="23"/>
      <c r="N37" s="34"/>
      <c r="O37" s="21">
        <v>0.17</v>
      </c>
      <c r="P37" s="27">
        <v>14</v>
      </c>
      <c r="Q37" s="20"/>
    </row>
    <row r="38" spans="1:17" ht="12.75">
      <c r="A38" s="26"/>
      <c r="B38" s="18"/>
      <c r="C38" s="19"/>
      <c r="D38" s="19"/>
      <c r="E38" s="19"/>
      <c r="F38" s="19"/>
      <c r="G38" s="19"/>
      <c r="H38" s="19"/>
      <c r="I38" s="23"/>
      <c r="J38" s="34"/>
      <c r="K38" s="23"/>
      <c r="L38" s="34"/>
      <c r="M38" s="23"/>
      <c r="N38" s="34"/>
      <c r="O38" s="21">
        <v>0.03</v>
      </c>
      <c r="P38" s="27">
        <v>14</v>
      </c>
      <c r="Q38" s="20"/>
    </row>
    <row r="39" spans="1:17" ht="12.75">
      <c r="A39" s="26"/>
      <c r="B39" s="18"/>
      <c r="C39" s="19"/>
      <c r="D39" s="19"/>
      <c r="E39" s="19"/>
      <c r="F39" s="19"/>
      <c r="G39" s="19"/>
      <c r="H39" s="19"/>
      <c r="I39" s="23"/>
      <c r="J39" s="34"/>
      <c r="K39" s="23"/>
      <c r="L39" s="34"/>
      <c r="M39" s="23"/>
      <c r="N39" s="34"/>
      <c r="O39" s="21"/>
      <c r="P39" s="27"/>
      <c r="Q39" s="20"/>
    </row>
    <row r="40" spans="1:17" ht="12.75">
      <c r="A40" s="26"/>
      <c r="B40" s="18"/>
      <c r="C40" s="19"/>
      <c r="D40" s="19"/>
      <c r="E40" s="19"/>
      <c r="F40" s="19"/>
      <c r="G40" s="19"/>
      <c r="H40" s="19"/>
      <c r="I40" s="23"/>
      <c r="J40" s="34"/>
      <c r="K40" s="23"/>
      <c r="L40" s="34"/>
      <c r="M40" s="23"/>
      <c r="N40" s="34"/>
      <c r="O40" s="21"/>
      <c r="P40" s="27"/>
      <c r="Q40" s="20"/>
    </row>
    <row r="41" spans="1:17" ht="12.75">
      <c r="A41" s="27" t="s">
        <v>75</v>
      </c>
      <c r="B41" s="18" t="s">
        <v>40</v>
      </c>
      <c r="C41" s="15"/>
      <c r="D41" s="15"/>
      <c r="E41" s="15"/>
      <c r="F41" s="15"/>
      <c r="G41" s="15"/>
      <c r="H41" s="15">
        <v>9.6</v>
      </c>
      <c r="I41" s="23"/>
      <c r="J41" s="34"/>
      <c r="K41" s="23"/>
      <c r="L41" s="34"/>
      <c r="M41" s="23"/>
      <c r="N41" s="34"/>
      <c r="O41" s="21"/>
      <c r="P41" s="27"/>
      <c r="Q41" s="20"/>
    </row>
    <row r="42" spans="1:17" ht="12.75">
      <c r="A42" s="18" t="s">
        <v>76</v>
      </c>
      <c r="B42" s="18" t="s">
        <v>40</v>
      </c>
      <c r="C42" s="15"/>
      <c r="D42" s="15"/>
      <c r="E42" s="15"/>
      <c r="F42" s="15"/>
      <c r="G42" s="15"/>
      <c r="H42" s="19">
        <v>4.4</v>
      </c>
      <c r="I42" s="23"/>
      <c r="J42" s="34"/>
      <c r="K42" s="23"/>
      <c r="L42" s="34"/>
      <c r="M42" s="23"/>
      <c r="N42" s="34"/>
      <c r="O42" s="21"/>
      <c r="P42" s="27"/>
      <c r="Q42" s="20"/>
    </row>
    <row r="43" spans="1:17" ht="12.75">
      <c r="A43" s="18" t="s">
        <v>77</v>
      </c>
      <c r="B43" s="18" t="s">
        <v>40</v>
      </c>
      <c r="C43" s="15"/>
      <c r="D43" s="15"/>
      <c r="E43" s="15"/>
      <c r="F43" s="15"/>
      <c r="G43" s="15"/>
      <c r="H43" s="19">
        <v>1.6</v>
      </c>
      <c r="I43" s="23"/>
      <c r="J43" s="34"/>
      <c r="K43" s="23"/>
      <c r="L43" s="34"/>
      <c r="M43" s="23"/>
      <c r="N43" s="34"/>
      <c r="O43" s="21"/>
      <c r="P43" s="27"/>
      <c r="Q43" s="20"/>
    </row>
    <row r="44" spans="1:17" ht="12.75">
      <c r="A44" s="26" t="s">
        <v>68</v>
      </c>
      <c r="B44" s="18" t="s">
        <v>40</v>
      </c>
      <c r="C44" s="15"/>
      <c r="D44" s="15"/>
      <c r="E44" s="15"/>
      <c r="F44" s="15"/>
      <c r="G44" s="15"/>
      <c r="H44" s="19">
        <v>1.6</v>
      </c>
      <c r="I44" s="23"/>
      <c r="J44" s="34"/>
      <c r="K44" s="23"/>
      <c r="L44" s="34"/>
      <c r="M44" s="23"/>
      <c r="N44" s="34"/>
      <c r="O44" s="21"/>
      <c r="P44" s="27"/>
      <c r="Q44" s="20"/>
    </row>
    <row r="45" spans="1:17" ht="12.75">
      <c r="A45" s="26" t="s">
        <v>69</v>
      </c>
      <c r="B45" s="18" t="s">
        <v>40</v>
      </c>
      <c r="C45" s="15"/>
      <c r="D45" s="15"/>
      <c r="E45" s="15"/>
      <c r="F45" s="15"/>
      <c r="G45" s="15"/>
      <c r="H45" s="19">
        <v>1.6</v>
      </c>
      <c r="I45" s="23"/>
      <c r="J45" s="34"/>
      <c r="K45" s="23"/>
      <c r="L45" s="34"/>
      <c r="M45" s="23"/>
      <c r="N45" s="34"/>
      <c r="O45" s="21"/>
      <c r="P45" s="27"/>
      <c r="Q45" s="20"/>
    </row>
    <row r="46" spans="1:17" ht="12.75">
      <c r="A46" s="26" t="s">
        <v>70</v>
      </c>
      <c r="B46" s="18" t="s">
        <v>40</v>
      </c>
      <c r="C46" s="15"/>
      <c r="D46" s="15"/>
      <c r="E46" s="15"/>
      <c r="F46" s="15"/>
      <c r="G46" s="15"/>
      <c r="H46" s="19">
        <v>1.6</v>
      </c>
      <c r="I46" s="23"/>
      <c r="J46" s="34"/>
      <c r="K46" s="23"/>
      <c r="L46" s="34"/>
      <c r="M46" s="23"/>
      <c r="N46" s="34"/>
      <c r="O46" s="21"/>
      <c r="P46" s="27"/>
      <c r="Q46" s="20"/>
    </row>
    <row r="47" spans="1:17" ht="12.75">
      <c r="A47" s="26" t="s">
        <v>71</v>
      </c>
      <c r="B47" s="18" t="s">
        <v>40</v>
      </c>
      <c r="C47" s="15"/>
      <c r="D47" s="15"/>
      <c r="E47" s="15"/>
      <c r="F47" s="15"/>
      <c r="G47" s="15"/>
      <c r="H47" s="19">
        <v>1.6</v>
      </c>
      <c r="I47" s="23"/>
      <c r="J47" s="34"/>
      <c r="K47" s="23"/>
      <c r="L47" s="34"/>
      <c r="M47" s="23"/>
      <c r="N47" s="34"/>
      <c r="O47" s="21"/>
      <c r="P47" s="27"/>
      <c r="Q47" s="20"/>
    </row>
    <row r="48" spans="1:17" ht="12.75">
      <c r="A48" s="26" t="s">
        <v>72</v>
      </c>
      <c r="B48" s="18" t="s">
        <v>40</v>
      </c>
      <c r="C48" s="15"/>
      <c r="D48" s="15"/>
      <c r="E48" s="15"/>
      <c r="F48" s="15"/>
      <c r="G48" s="15"/>
      <c r="H48" s="19">
        <v>1.6</v>
      </c>
      <c r="I48" s="23"/>
      <c r="J48" s="34"/>
      <c r="K48" s="23"/>
      <c r="L48" s="34"/>
      <c r="M48" s="23"/>
      <c r="N48" s="34"/>
      <c r="O48" s="21"/>
      <c r="P48" s="27"/>
      <c r="Q48" s="20"/>
    </row>
    <row r="49" spans="1:17" ht="12.75">
      <c r="A49" s="18"/>
      <c r="B49" s="18"/>
      <c r="C49" s="15"/>
      <c r="D49" s="15"/>
      <c r="E49" s="15"/>
      <c r="F49" s="15"/>
      <c r="G49" s="15"/>
      <c r="H49" s="15"/>
      <c r="I49" s="23"/>
      <c r="J49" s="34"/>
      <c r="K49" s="23"/>
      <c r="L49" s="34"/>
      <c r="M49" s="23"/>
      <c r="N49" s="34"/>
      <c r="O49" s="21"/>
      <c r="P49" s="27"/>
      <c r="Q49" s="20"/>
    </row>
    <row r="50" spans="1:17" ht="12.75">
      <c r="A50" s="26" t="s">
        <v>73</v>
      </c>
      <c r="B50" s="18" t="s">
        <v>40</v>
      </c>
      <c r="C50" s="15"/>
      <c r="D50" s="15"/>
      <c r="E50" s="15"/>
      <c r="F50" s="15"/>
      <c r="G50" s="15"/>
      <c r="H50" s="19">
        <v>0.16</v>
      </c>
      <c r="I50" s="23"/>
      <c r="J50" s="34"/>
      <c r="K50" s="23"/>
      <c r="L50" s="34"/>
      <c r="M50" s="23"/>
      <c r="N50" s="34"/>
      <c r="O50" s="21"/>
      <c r="P50" s="27"/>
      <c r="Q50" s="20"/>
    </row>
    <row r="51" spans="1:17" ht="12.75">
      <c r="A51" s="26" t="s">
        <v>74</v>
      </c>
      <c r="B51" s="18" t="s">
        <v>40</v>
      </c>
      <c r="C51" s="15"/>
      <c r="D51" s="15"/>
      <c r="E51" s="15"/>
      <c r="F51" s="15"/>
      <c r="G51" s="15"/>
      <c r="H51" s="19">
        <v>0.16</v>
      </c>
      <c r="I51" s="23"/>
      <c r="J51" s="34"/>
      <c r="K51" s="23"/>
      <c r="L51" s="34"/>
      <c r="M51" s="23"/>
      <c r="N51" s="34"/>
      <c r="O51" s="21"/>
      <c r="P51" s="27"/>
      <c r="Q51" s="20"/>
    </row>
    <row r="52" spans="1:17" ht="12.75">
      <c r="A52" s="26"/>
      <c r="B52" s="18"/>
      <c r="C52" s="15"/>
      <c r="D52" s="15"/>
      <c r="E52" s="15"/>
      <c r="F52" s="15"/>
      <c r="G52" s="15"/>
      <c r="H52" s="19"/>
      <c r="I52" s="23"/>
      <c r="J52" s="34"/>
      <c r="K52" s="23"/>
      <c r="L52" s="34"/>
      <c r="M52" s="23"/>
      <c r="N52" s="34"/>
      <c r="O52" s="21"/>
      <c r="P52" s="27"/>
      <c r="Q52" s="20"/>
    </row>
    <row r="53" spans="1:17" ht="12.75">
      <c r="A53" s="26"/>
      <c r="B53" s="18"/>
      <c r="C53" s="19"/>
      <c r="D53" s="19"/>
      <c r="E53" s="19"/>
      <c r="F53" s="19"/>
      <c r="G53" s="19"/>
      <c r="H53" s="19"/>
      <c r="I53" s="23"/>
      <c r="J53" s="34"/>
      <c r="K53" s="23"/>
      <c r="L53" s="34"/>
      <c r="M53" s="23"/>
      <c r="N53" s="34"/>
      <c r="O53" s="21"/>
      <c r="P53" s="27"/>
      <c r="Q53" s="20"/>
    </row>
    <row r="54" spans="1:17" ht="12.75">
      <c r="A54" s="18"/>
      <c r="B54" s="18"/>
      <c r="C54" s="19"/>
      <c r="D54" s="19"/>
      <c r="E54" s="19"/>
      <c r="F54" s="19"/>
      <c r="G54" s="19"/>
      <c r="H54" s="19"/>
      <c r="I54" s="23"/>
      <c r="J54" s="34"/>
      <c r="K54" s="23"/>
      <c r="L54" s="34"/>
      <c r="M54" s="23"/>
      <c r="N54" s="34"/>
      <c r="O54" s="21">
        <v>0.17</v>
      </c>
      <c r="P54" s="27">
        <v>14</v>
      </c>
      <c r="Q54" s="20"/>
    </row>
    <row r="55" spans="1:17" ht="12.75">
      <c r="A55" s="45" t="s">
        <v>7</v>
      </c>
      <c r="B55" s="18"/>
      <c r="C55" s="19"/>
      <c r="D55" s="19"/>
      <c r="E55" s="19"/>
      <c r="F55" s="19"/>
      <c r="G55" s="19"/>
      <c r="H55" s="19"/>
      <c r="I55" s="23"/>
      <c r="J55" s="34"/>
      <c r="K55" s="23"/>
      <c r="L55" s="34"/>
      <c r="M55" s="23"/>
      <c r="N55" s="34"/>
      <c r="O55" s="21"/>
      <c r="P55" s="18"/>
      <c r="Q55" s="20"/>
    </row>
    <row r="56" spans="1:17" ht="12.75">
      <c r="A56" s="36" t="s">
        <v>132</v>
      </c>
      <c r="B56" s="44" t="s">
        <v>40</v>
      </c>
      <c r="C56" s="19">
        <v>1.6</v>
      </c>
      <c r="D56" s="19"/>
      <c r="E56" s="19"/>
      <c r="F56" s="19"/>
      <c r="G56" s="19">
        <v>2.6</v>
      </c>
      <c r="H56" s="19">
        <v>1.2</v>
      </c>
      <c r="I56" s="23"/>
      <c r="J56" s="46">
        <f>('Rindvieh, Schweine, Geflügel'!I31*'Grundlagen GRUD 2017'!G56*'Rindvieh, Schweine, Geflügel'!F31)+('Rindvieh, Schweine, Geflügel'!J31*'Grundlagen GRUD 2017'!G56)</f>
        <v>0</v>
      </c>
      <c r="K56" s="23"/>
      <c r="L56" s="34"/>
      <c r="M56" s="23"/>
      <c r="N56" s="34"/>
      <c r="O56" s="21">
        <v>0.17</v>
      </c>
      <c r="P56" s="18" t="s">
        <v>49</v>
      </c>
      <c r="Q56" s="20"/>
    </row>
    <row r="57" spans="1:17" ht="12.75">
      <c r="A57" s="36" t="s">
        <v>178</v>
      </c>
      <c r="B57" s="44" t="s">
        <v>40</v>
      </c>
      <c r="C57" s="19">
        <v>7.5</v>
      </c>
      <c r="D57" s="19"/>
      <c r="E57" s="19"/>
      <c r="F57" s="19"/>
      <c r="G57" s="19">
        <v>8</v>
      </c>
      <c r="H57" s="19">
        <v>4.2</v>
      </c>
      <c r="I57" s="23"/>
      <c r="J57" s="46">
        <f>('Rindvieh, Schweine, Geflügel'!I32*'Grundlagen GRUD 2017'!G57*'Rindvieh, Schweine, Geflügel'!F32)+('Rindvieh, Schweine, Geflügel'!J32*'Grundlagen GRUD 2017'!G57)</f>
        <v>0</v>
      </c>
      <c r="K57" s="23"/>
      <c r="L57" s="34"/>
      <c r="M57" s="23"/>
      <c r="N57" s="34"/>
      <c r="O57" s="21">
        <v>0.059</v>
      </c>
      <c r="P57" s="18" t="s">
        <v>49</v>
      </c>
      <c r="Q57" s="20"/>
    </row>
    <row r="58" spans="1:17" ht="12.75">
      <c r="A58" s="36" t="s">
        <v>181</v>
      </c>
      <c r="B58" s="44" t="s">
        <v>40</v>
      </c>
      <c r="C58" s="19">
        <v>5.5</v>
      </c>
      <c r="D58" s="19"/>
      <c r="E58" s="19"/>
      <c r="F58" s="19"/>
      <c r="G58" s="19">
        <v>2</v>
      </c>
      <c r="H58" s="19">
        <v>2.3</v>
      </c>
      <c r="I58" s="23"/>
      <c r="J58" s="46"/>
      <c r="K58" s="23"/>
      <c r="L58" s="34"/>
      <c r="M58" s="23"/>
      <c r="N58" s="34"/>
      <c r="O58" s="21"/>
      <c r="P58" s="18"/>
      <c r="Q58" s="20"/>
    </row>
    <row r="59" spans="1:17" ht="12.75">
      <c r="A59" s="36" t="s">
        <v>133</v>
      </c>
      <c r="B59" s="44" t="s">
        <v>40</v>
      </c>
      <c r="C59" s="19">
        <v>8.2</v>
      </c>
      <c r="D59" s="19"/>
      <c r="E59" s="19"/>
      <c r="F59" s="19"/>
      <c r="G59" s="19">
        <v>10</v>
      </c>
      <c r="H59" s="19">
        <v>3.5</v>
      </c>
      <c r="I59" s="23"/>
      <c r="J59" s="46">
        <f>('Rindvieh, Schweine, Geflügel'!I34*'Grundlagen GRUD 2017'!G59*'Rindvieh, Schweine, Geflügel'!F34)+('Rindvieh, Schweine, Geflügel'!J34*'Grundlagen GRUD 2017'!G59)</f>
        <v>0</v>
      </c>
      <c r="K59" s="23"/>
      <c r="L59" s="34"/>
      <c r="M59" s="23"/>
      <c r="N59" s="34"/>
      <c r="O59" s="21">
        <v>0.45</v>
      </c>
      <c r="P59" s="18" t="s">
        <v>50</v>
      </c>
      <c r="Q59" s="20"/>
    </row>
    <row r="60" spans="1:17" ht="12.75">
      <c r="A60" s="36" t="s">
        <v>134</v>
      </c>
      <c r="B60" s="44" t="s">
        <v>40</v>
      </c>
      <c r="C60" s="19">
        <v>5.5</v>
      </c>
      <c r="D60" s="19"/>
      <c r="E60" s="19"/>
      <c r="F60" s="19"/>
      <c r="G60" s="19">
        <v>6</v>
      </c>
      <c r="H60" s="19">
        <v>2.3</v>
      </c>
      <c r="I60" s="23"/>
      <c r="J60" s="46">
        <f>('Rindvieh, Schweine, Geflügel'!I35*'Grundlagen GRUD 2017'!G60*'Rindvieh, Schweine, Geflügel'!F35)+('Rindvieh, Schweine, Geflügel'!J35*'Grundlagen GRUD 2017'!G60)</f>
        <v>0</v>
      </c>
      <c r="K60" s="23"/>
      <c r="L60" s="34"/>
      <c r="M60" s="23"/>
      <c r="N60" s="34"/>
      <c r="O60" s="21">
        <v>0.26</v>
      </c>
      <c r="P60" s="18" t="s">
        <v>50</v>
      </c>
      <c r="Q60" s="20"/>
    </row>
    <row r="61" spans="1:17" ht="12.75">
      <c r="A61" s="36" t="s">
        <v>135</v>
      </c>
      <c r="B61" s="44" t="s">
        <v>40</v>
      </c>
      <c r="C61" s="19">
        <v>0.6</v>
      </c>
      <c r="D61" s="19"/>
      <c r="E61" s="19"/>
      <c r="F61" s="19"/>
      <c r="G61" s="19">
        <v>1</v>
      </c>
      <c r="H61" s="19">
        <v>0.3</v>
      </c>
      <c r="I61" s="23"/>
      <c r="J61" s="46">
        <f>('Rindvieh, Schweine, Geflügel'!I36*'Grundlagen GRUD 2017'!G61*'Rindvieh, Schweine, Geflügel'!F36)+('Rindvieh, Schweine, Geflügel'!J36*'Grundlagen GRUD 2017'!G61)</f>
        <v>0</v>
      </c>
      <c r="K61" s="23"/>
      <c r="L61" s="34"/>
      <c r="M61" s="23"/>
      <c r="N61" s="34"/>
      <c r="O61" s="21">
        <v>0.06</v>
      </c>
      <c r="P61" s="18" t="s">
        <v>50</v>
      </c>
      <c r="Q61" s="20"/>
    </row>
    <row r="62" spans="1:17" ht="12.75">
      <c r="A62" s="17"/>
      <c r="B62" s="18"/>
      <c r="C62" s="19"/>
      <c r="D62" s="19"/>
      <c r="E62" s="19"/>
      <c r="F62" s="19"/>
      <c r="G62" s="19"/>
      <c r="H62" s="19"/>
      <c r="I62" s="23"/>
      <c r="J62" s="34"/>
      <c r="K62" s="23"/>
      <c r="L62" s="34"/>
      <c r="M62" s="23"/>
      <c r="N62" s="34"/>
      <c r="O62" s="21"/>
      <c r="P62" s="18"/>
      <c r="Q62" s="20"/>
    </row>
    <row r="63" spans="1:17" ht="12.75">
      <c r="A63" s="17"/>
      <c r="B63" s="18"/>
      <c r="C63" s="19"/>
      <c r="D63" s="19"/>
      <c r="E63" s="19"/>
      <c r="F63" s="19"/>
      <c r="G63" s="19"/>
      <c r="H63" s="19"/>
      <c r="I63" s="23"/>
      <c r="J63" s="34"/>
      <c r="K63" s="23"/>
      <c r="L63" s="34"/>
      <c r="M63" s="23"/>
      <c r="N63" s="34"/>
      <c r="O63" s="21"/>
      <c r="P63" s="18"/>
      <c r="Q63" s="20"/>
    </row>
    <row r="64" spans="1:17" ht="12.75">
      <c r="A64" s="17"/>
      <c r="B64" s="18"/>
      <c r="C64" s="19"/>
      <c r="D64" s="19"/>
      <c r="E64" s="19"/>
      <c r="F64" s="19"/>
      <c r="G64" s="19"/>
      <c r="H64" s="19"/>
      <c r="I64" s="23"/>
      <c r="J64" s="34"/>
      <c r="K64" s="23"/>
      <c r="L64" s="34"/>
      <c r="M64" s="23"/>
      <c r="N64" s="34"/>
      <c r="O64" s="21"/>
      <c r="P64" s="18"/>
      <c r="Q64" s="20"/>
    </row>
    <row r="65" spans="1:17" ht="25.5">
      <c r="A65" s="38" t="s">
        <v>8</v>
      </c>
      <c r="B65" s="18"/>
      <c r="C65" s="15" t="s">
        <v>51</v>
      </c>
      <c r="D65" s="15"/>
      <c r="E65" s="43" t="s">
        <v>120</v>
      </c>
      <c r="F65" s="15"/>
      <c r="G65" s="15"/>
      <c r="H65" s="15"/>
      <c r="I65" s="22"/>
      <c r="J65" s="16"/>
      <c r="K65" s="22"/>
      <c r="L65" s="16"/>
      <c r="M65" s="22"/>
      <c r="N65" s="34"/>
      <c r="O65" s="15"/>
      <c r="P65" s="18"/>
      <c r="Q65" s="20"/>
    </row>
    <row r="66" spans="1:17" ht="12.75">
      <c r="A66" s="17" t="s">
        <v>15</v>
      </c>
      <c r="B66" s="18" t="s">
        <v>52</v>
      </c>
      <c r="C66" s="15">
        <v>2.7</v>
      </c>
      <c r="D66" s="15"/>
      <c r="E66" s="15">
        <v>1.5</v>
      </c>
      <c r="F66" s="15"/>
      <c r="G66" s="15"/>
      <c r="H66" s="15"/>
      <c r="I66" s="22"/>
      <c r="J66" s="16"/>
      <c r="K66" s="22"/>
      <c r="L66" s="16"/>
      <c r="M66" s="22"/>
      <c r="N66" s="16"/>
      <c r="O66" s="15">
        <v>1</v>
      </c>
      <c r="P66" s="18" t="s">
        <v>53</v>
      </c>
      <c r="Q66" s="20"/>
    </row>
    <row r="67" spans="1:17" ht="12.75">
      <c r="A67" s="17" t="s">
        <v>54</v>
      </c>
      <c r="B67" s="18" t="s">
        <v>52</v>
      </c>
      <c r="C67" s="19">
        <v>1</v>
      </c>
      <c r="D67" s="15"/>
      <c r="E67" s="15">
        <v>0.6</v>
      </c>
      <c r="F67" s="15"/>
      <c r="G67" s="15"/>
      <c r="H67" s="15"/>
      <c r="I67" s="22"/>
      <c r="J67" s="16"/>
      <c r="K67" s="22"/>
      <c r="L67" s="16"/>
      <c r="M67" s="22"/>
      <c r="N67" s="16"/>
      <c r="O67" s="15">
        <v>0.4</v>
      </c>
      <c r="P67" s="18" t="s">
        <v>53</v>
      </c>
      <c r="Q67" s="20"/>
    </row>
    <row r="68" spans="1:17" ht="12.75">
      <c r="A68" s="17" t="s">
        <v>9</v>
      </c>
      <c r="B68" s="18" t="s">
        <v>52</v>
      </c>
      <c r="C68" s="15"/>
      <c r="D68" s="15"/>
      <c r="E68" s="15">
        <v>0.8</v>
      </c>
      <c r="F68" s="15"/>
      <c r="G68" s="15"/>
      <c r="H68" s="15"/>
      <c r="I68" s="22"/>
      <c r="J68" s="16"/>
      <c r="K68" s="22"/>
      <c r="L68" s="16"/>
      <c r="M68" s="22"/>
      <c r="N68" s="16"/>
      <c r="O68" s="15">
        <v>0.4</v>
      </c>
      <c r="P68" s="18" t="s">
        <v>55</v>
      </c>
      <c r="Q68" s="20"/>
    </row>
    <row r="69" spans="1:17" ht="12.75">
      <c r="A69" s="17" t="s">
        <v>57</v>
      </c>
      <c r="B69" s="18" t="s">
        <v>52</v>
      </c>
      <c r="C69" s="15"/>
      <c r="D69" s="15"/>
      <c r="E69" s="15">
        <v>3</v>
      </c>
      <c r="F69" s="15"/>
      <c r="G69" s="15"/>
      <c r="H69" s="15"/>
      <c r="I69" s="22"/>
      <c r="J69" s="16"/>
      <c r="K69" s="22"/>
      <c r="L69" s="16"/>
      <c r="M69" s="22"/>
      <c r="N69" s="16"/>
      <c r="O69" s="15">
        <v>1.5</v>
      </c>
      <c r="P69" s="18" t="s">
        <v>56</v>
      </c>
      <c r="Q69" s="20"/>
    </row>
    <row r="70" spans="1:16" ht="12.75">
      <c r="A70" s="18"/>
      <c r="B70" s="18"/>
      <c r="C70" s="15"/>
      <c r="D70" s="15"/>
      <c r="E70" s="15"/>
      <c r="F70" s="15"/>
      <c r="G70" s="15"/>
      <c r="H70" s="15"/>
      <c r="I70" s="22"/>
      <c r="J70" s="16"/>
      <c r="K70" s="22"/>
      <c r="L70" s="16"/>
      <c r="M70" s="22"/>
      <c r="N70" s="16"/>
      <c r="O70" s="15"/>
      <c r="P70" s="18"/>
    </row>
    <row r="73" spans="1:4" ht="12.75">
      <c r="A73" s="45" t="s">
        <v>147</v>
      </c>
      <c r="B73" s="18"/>
      <c r="C73" s="15"/>
      <c r="D73" s="15"/>
    </row>
    <row r="74" spans="1:4" ht="12.75">
      <c r="A74" s="15"/>
      <c r="B74" s="15"/>
      <c r="C74" s="15"/>
      <c r="D74" s="15"/>
    </row>
    <row r="75" spans="1:4" ht="12.75">
      <c r="A75" s="45" t="s">
        <v>164</v>
      </c>
      <c r="B75" s="22"/>
      <c r="C75" s="15"/>
      <c r="D75" s="22"/>
    </row>
    <row r="76" spans="1:7" ht="12.75">
      <c r="A76" s="44" t="s">
        <v>306</v>
      </c>
      <c r="B76" s="22" t="s">
        <v>27</v>
      </c>
      <c r="C76" s="21">
        <v>7</v>
      </c>
      <c r="D76" s="55" t="s">
        <v>65</v>
      </c>
      <c r="E76" s="28"/>
      <c r="F76" s="20"/>
      <c r="G76" s="20"/>
    </row>
    <row r="77" spans="1:7" ht="12.75">
      <c r="A77" s="44" t="s">
        <v>309</v>
      </c>
      <c r="B77" s="22" t="s">
        <v>27</v>
      </c>
      <c r="C77" s="21">
        <v>6</v>
      </c>
      <c r="D77" s="55" t="s">
        <v>65</v>
      </c>
      <c r="E77" s="28"/>
      <c r="F77" s="20"/>
      <c r="G77" s="20"/>
    </row>
    <row r="78" spans="1:7" ht="12.75">
      <c r="A78" s="44" t="s">
        <v>307</v>
      </c>
      <c r="B78" s="22" t="s">
        <v>28</v>
      </c>
      <c r="C78" s="21">
        <v>0.5</v>
      </c>
      <c r="D78" s="55" t="s">
        <v>65</v>
      </c>
      <c r="E78" s="30"/>
      <c r="F78" s="20"/>
      <c r="G78" s="20"/>
    </row>
    <row r="79" spans="1:7" ht="12.75">
      <c r="A79" s="44" t="s">
        <v>308</v>
      </c>
      <c r="B79" s="22" t="s">
        <v>148</v>
      </c>
      <c r="C79" s="21">
        <v>2.5</v>
      </c>
      <c r="D79" s="55" t="s">
        <v>65</v>
      </c>
      <c r="F79" s="20"/>
      <c r="G79" s="20"/>
    </row>
    <row r="80" spans="1:7" ht="12.75">
      <c r="A80" s="44" t="s">
        <v>140</v>
      </c>
      <c r="B80" s="22" t="s">
        <v>149</v>
      </c>
      <c r="C80" s="21">
        <v>5</v>
      </c>
      <c r="D80" s="55" t="s">
        <v>65</v>
      </c>
      <c r="F80" s="20"/>
      <c r="G80" s="20"/>
    </row>
    <row r="81" spans="1:7" ht="12.75">
      <c r="A81" s="44" t="s">
        <v>5</v>
      </c>
      <c r="B81" s="22" t="s">
        <v>27</v>
      </c>
      <c r="C81" s="21">
        <v>2.3</v>
      </c>
      <c r="D81" s="55" t="s">
        <v>65</v>
      </c>
      <c r="F81" s="20"/>
      <c r="G81" s="20"/>
    </row>
    <row r="82" spans="1:7" ht="12.75">
      <c r="A82" s="44" t="s">
        <v>128</v>
      </c>
      <c r="B82" s="22" t="s">
        <v>27</v>
      </c>
      <c r="C82" s="21">
        <v>0.5</v>
      </c>
      <c r="D82" s="55" t="s">
        <v>65</v>
      </c>
      <c r="F82" s="20"/>
      <c r="G82" s="20"/>
    </row>
    <row r="83" spans="1:7" ht="12.75">
      <c r="A83" s="44" t="s">
        <v>142</v>
      </c>
      <c r="B83" s="22" t="s">
        <v>27</v>
      </c>
      <c r="C83" s="21">
        <v>0.5</v>
      </c>
      <c r="D83" s="55" t="s">
        <v>65</v>
      </c>
      <c r="F83" s="20"/>
      <c r="G83" s="20"/>
    </row>
    <row r="84" spans="1:7" ht="12.75">
      <c r="A84" s="44" t="s">
        <v>16</v>
      </c>
      <c r="B84" s="22" t="s">
        <v>27</v>
      </c>
      <c r="C84" s="21">
        <v>0.5</v>
      </c>
      <c r="D84" s="55" t="s">
        <v>65</v>
      </c>
      <c r="F84" s="20"/>
      <c r="G84" s="20"/>
    </row>
    <row r="85" spans="1:7" ht="12.75">
      <c r="A85" s="47"/>
      <c r="B85" s="32"/>
      <c r="C85" s="20"/>
      <c r="D85" s="48"/>
      <c r="F85" s="20"/>
      <c r="G85" s="20"/>
    </row>
    <row r="86" spans="1:7" ht="12.75">
      <c r="A86" s="47"/>
      <c r="B86" s="32"/>
      <c r="C86" s="20"/>
      <c r="D86" s="48"/>
      <c r="F86" s="20"/>
      <c r="G86" s="20"/>
    </row>
    <row r="87" spans="1:7" ht="12.75">
      <c r="A87" s="47"/>
      <c r="B87" s="32"/>
      <c r="C87" s="20"/>
      <c r="D87" s="48"/>
      <c r="F87" s="20"/>
      <c r="G87" s="20"/>
    </row>
    <row r="88" spans="1:7" ht="12.75">
      <c r="A88" s="47"/>
      <c r="B88" s="32"/>
      <c r="C88" s="20"/>
      <c r="D88" s="48"/>
      <c r="F88" s="20"/>
      <c r="G88" s="20"/>
    </row>
    <row r="89" spans="2:7" ht="12.75">
      <c r="B89" s="13"/>
      <c r="C89" s="20"/>
      <c r="D89" s="20"/>
      <c r="F89" s="20"/>
      <c r="G89" s="20"/>
    </row>
    <row r="90" spans="1:7" ht="25.5">
      <c r="A90" s="56" t="s">
        <v>153</v>
      </c>
      <c r="B90" s="57" t="s">
        <v>150</v>
      </c>
      <c r="C90" s="58" t="s">
        <v>151</v>
      </c>
      <c r="D90" s="58" t="s">
        <v>152</v>
      </c>
      <c r="E90" s="29"/>
      <c r="F90" s="20"/>
      <c r="G90" s="20"/>
    </row>
    <row r="91" spans="1:7" ht="12.75">
      <c r="A91" s="18"/>
      <c r="B91" s="22"/>
      <c r="C91" s="21"/>
      <c r="D91" s="21"/>
      <c r="E91" s="29"/>
      <c r="F91" s="20"/>
      <c r="G91" s="20"/>
    </row>
    <row r="92" spans="1:7" ht="25.5">
      <c r="A92" s="56" t="s">
        <v>154</v>
      </c>
      <c r="B92" s="57" t="s">
        <v>150</v>
      </c>
      <c r="C92" s="58">
        <v>0.3</v>
      </c>
      <c r="D92" s="58" t="s">
        <v>152</v>
      </c>
      <c r="E92" s="29"/>
      <c r="F92" s="20"/>
      <c r="G92" s="20"/>
    </row>
    <row r="93" spans="1:7" ht="12.75">
      <c r="A93" s="12"/>
      <c r="B93" s="15"/>
      <c r="C93" s="21"/>
      <c r="D93" s="21"/>
      <c r="F93" s="20"/>
      <c r="G93" s="20"/>
    </row>
    <row r="94" spans="1:7" ht="12.75">
      <c r="A94" s="45" t="s">
        <v>155</v>
      </c>
      <c r="B94" s="15"/>
      <c r="C94" s="21"/>
      <c r="D94" s="21"/>
      <c r="F94" s="20"/>
      <c r="G94" s="20"/>
    </row>
    <row r="95" spans="1:7" ht="12.75">
      <c r="A95" s="44" t="s">
        <v>11</v>
      </c>
      <c r="B95" s="22" t="s">
        <v>156</v>
      </c>
      <c r="C95" s="21">
        <v>6.6</v>
      </c>
      <c r="D95" s="55" t="s">
        <v>65</v>
      </c>
      <c r="F95" s="20"/>
      <c r="G95" s="20"/>
    </row>
    <row r="96" spans="1:7" ht="12.75">
      <c r="A96" s="44" t="s">
        <v>12</v>
      </c>
      <c r="B96" s="22" t="s">
        <v>157</v>
      </c>
      <c r="C96" s="21">
        <v>0.018</v>
      </c>
      <c r="D96" s="55" t="s">
        <v>65</v>
      </c>
      <c r="F96" s="20"/>
      <c r="G96" s="20"/>
    </row>
    <row r="97" spans="1:7" ht="12.75">
      <c r="A97" s="44" t="s">
        <v>143</v>
      </c>
      <c r="B97" s="22" t="s">
        <v>158</v>
      </c>
      <c r="C97" s="21">
        <v>42</v>
      </c>
      <c r="D97" s="55" t="s">
        <v>65</v>
      </c>
      <c r="F97" s="20"/>
      <c r="G97" s="20"/>
    </row>
    <row r="98" spans="1:7" ht="12.75">
      <c r="A98" s="44" t="s">
        <v>144</v>
      </c>
      <c r="B98" s="22" t="s">
        <v>158</v>
      </c>
      <c r="C98" s="21">
        <v>54</v>
      </c>
      <c r="D98" s="55" t="s">
        <v>65</v>
      </c>
      <c r="F98" s="20"/>
      <c r="G98" s="20"/>
    </row>
    <row r="99" spans="1:7" ht="12.75">
      <c r="A99" s="44" t="s">
        <v>145</v>
      </c>
      <c r="B99" s="22" t="s">
        <v>159</v>
      </c>
      <c r="C99" s="21">
        <v>6</v>
      </c>
      <c r="D99" s="55" t="s">
        <v>65</v>
      </c>
      <c r="F99" s="20"/>
      <c r="G99" s="20"/>
    </row>
    <row r="100" spans="1:7" ht="12.75">
      <c r="A100" s="44" t="s">
        <v>146</v>
      </c>
      <c r="B100" s="22" t="s">
        <v>31</v>
      </c>
      <c r="C100" s="21">
        <v>300</v>
      </c>
      <c r="D100" s="55" t="s">
        <v>65</v>
      </c>
      <c r="F100" s="20"/>
      <c r="G100" s="20"/>
    </row>
    <row r="101" spans="1:7" ht="12.75">
      <c r="A101" s="18"/>
      <c r="B101" s="15"/>
      <c r="C101" s="21"/>
      <c r="D101" s="21"/>
      <c r="F101" s="20"/>
      <c r="G101" s="20"/>
    </row>
    <row r="102" spans="1:7" ht="12.75">
      <c r="A102" s="18"/>
      <c r="B102" s="15"/>
      <c r="C102" s="21"/>
      <c r="D102" s="21"/>
      <c r="E102" s="29"/>
      <c r="F102" s="20"/>
      <c r="G102" s="20"/>
    </row>
    <row r="103" spans="1:7" ht="12.75">
      <c r="A103" s="45" t="s">
        <v>160</v>
      </c>
      <c r="B103" s="15"/>
      <c r="C103" s="21"/>
      <c r="D103" s="21"/>
      <c r="F103" s="20"/>
      <c r="G103" s="20"/>
    </row>
    <row r="104" spans="1:7" ht="12.75">
      <c r="A104" s="44" t="s">
        <v>162</v>
      </c>
      <c r="B104" s="15"/>
      <c r="C104" s="21"/>
      <c r="D104" s="21">
        <v>60</v>
      </c>
      <c r="F104" s="20"/>
      <c r="G104" s="20"/>
    </row>
    <row r="105" spans="1:7" ht="12.75">
      <c r="A105" s="59" t="s">
        <v>161</v>
      </c>
      <c r="B105" s="15"/>
      <c r="C105" s="21"/>
      <c r="D105" s="21">
        <v>42</v>
      </c>
      <c r="F105" s="20"/>
      <c r="G105" s="20"/>
    </row>
    <row r="106" spans="1:7" ht="12.75">
      <c r="A106" s="59" t="s">
        <v>163</v>
      </c>
      <c r="B106" s="15"/>
      <c r="C106" s="60"/>
      <c r="D106" s="60">
        <v>24</v>
      </c>
      <c r="F106" s="20"/>
      <c r="G106" s="20"/>
    </row>
    <row r="107" spans="2:7" ht="12.75">
      <c r="B107" s="13"/>
      <c r="C107" s="20"/>
      <c r="D107" s="20"/>
      <c r="F107" s="20"/>
      <c r="G107" s="20"/>
    </row>
    <row r="108" spans="2:7" ht="12.75">
      <c r="B108" s="13"/>
      <c r="C108" s="20"/>
      <c r="D108" s="20"/>
      <c r="F108" s="20"/>
      <c r="G108" s="20"/>
    </row>
    <row r="109" spans="2:7" ht="12.75">
      <c r="B109" s="13"/>
      <c r="C109" s="20"/>
      <c r="D109" s="20"/>
      <c r="F109" s="20"/>
      <c r="G109" s="20"/>
    </row>
    <row r="110" spans="2:7" ht="12.75">
      <c r="B110" s="13"/>
      <c r="C110" s="20"/>
      <c r="D110" s="20"/>
      <c r="F110" s="20"/>
      <c r="G110" s="20"/>
    </row>
    <row r="113" ht="12.75">
      <c r="A113" s="49"/>
    </row>
  </sheetData>
  <sheetProtection password="CC7F" sheet="1"/>
  <mergeCells count="6">
    <mergeCell ref="G4:H4"/>
    <mergeCell ref="K5:L5"/>
    <mergeCell ref="M5:N5"/>
    <mergeCell ref="M4:N4"/>
    <mergeCell ref="K4:L4"/>
    <mergeCell ref="D4:F4"/>
  </mergeCells>
  <printOptions/>
  <pageMargins left="0.7874015748031497" right="0.7874015748031497" top="0.5905511811023623" bottom="0.984251968503937" header="0.5118110236220472" footer="0.5118110236220472"/>
  <pageSetup fitToHeight="2" fitToWidth="1" horizontalDpi="600" verticalDpi="600" orientation="landscape" paperSize="9" scale="53" r:id="rId1"/>
  <headerFooter alignWithMargins="0">
    <oddHeader>&amp;CKOLAS Berechnung Lagerkapazität für Hofdünger und Abwasser (GRUD 2017)</oddHeader>
    <oddFooter>&amp;R7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Fritz Birrer</dc:creator>
  <cp:keywords/>
  <dc:description/>
  <cp:lastModifiedBy>Bruno Aeschbacher</cp:lastModifiedBy>
  <cp:lastPrinted>2018-06-13T05:49:35Z</cp:lastPrinted>
  <dcterms:created xsi:type="dcterms:W3CDTF">1999-10-12T13:55:10Z</dcterms:created>
  <dcterms:modified xsi:type="dcterms:W3CDTF">2019-09-04T12:23:43Z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ExpireDate">
    <vt:lpwstr>2013-10-23T14:36:40Z</vt:lpwstr>
  </property>
  <property fmtid="{D5CDD505-2E9C-101B-9397-08002B2CF9AE}" pid="3" name="ItemRetentionFormula">
    <vt:lpwstr>&lt;formula id="Microsoft.Office.RecordsManagement.PolicyFeatures.Expiration.Formula.BuiltIn"&gt;&lt;number&gt;1&lt;/number&gt;&lt;property&gt;Created&lt;/property&gt;&lt;propertyId&gt;8c06beca-0777-48f7-91c7-6da68bc07b69&lt;/propertyId&gt;&lt;period&gt;years&lt;/period&gt;&lt;/formula&gt;</vt:lpwstr>
  </property>
  <property fmtid="{D5CDD505-2E9C-101B-9397-08002B2CF9AE}" pid="4" name="_dlc_policyId">
    <vt:lpwstr>0x010100A58DFC7C8783764BACD84BE6B9D5AF12|1174067102</vt:lpwstr>
  </property>
  <property fmtid="{D5CDD505-2E9C-101B-9397-08002B2CF9AE}" pid="5" name="Verantwortlich für Dokument">
    <vt:lpwstr>1</vt:lpwstr>
  </property>
  <property fmtid="{D5CDD505-2E9C-101B-9397-08002B2CF9AE}" pid="6" name="Verantwortlich für Freigabe">
    <vt:lpwstr>3</vt:lpwstr>
  </property>
  <property fmtid="{D5CDD505-2E9C-101B-9397-08002B2CF9AE}" pid="7" name="Prozesse Landwirtschaft">
    <vt:lpwstr>6</vt:lpwstr>
  </property>
  <property fmtid="{D5CDD505-2E9C-101B-9397-08002B2CF9AE}" pid="8" name="ContentTypeId">
    <vt:lpwstr>0x010100A58DFC7C8783764BACD84BE6B9D5AF12020500AF7504E27EA6344898AF9F3C0A38F3AD</vt:lpwstr>
  </property>
  <property fmtid="{D5CDD505-2E9C-101B-9397-08002B2CF9AE}" pid="9" name="Dok-Nr.">
    <vt:lpwstr>373.3.01</vt:lpwstr>
  </property>
  <property fmtid="{D5CDD505-2E9C-101B-9397-08002B2CF9AE}" pid="10" name="Aufgabe">
    <vt:lpwstr>50</vt:lpwstr>
  </property>
  <property fmtid="{D5CDD505-2E9C-101B-9397-08002B2CF9AE}" pid="11" name="Vorlage">
    <vt:lpwstr>0</vt:lpwstr>
  </property>
</Properties>
</file>