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showInkAnnotation="0"/>
  <mc:AlternateContent xmlns:mc="http://schemas.openxmlformats.org/markup-compatibility/2006">
    <mc:Choice Requires="x15">
      <x15ac:absPath xmlns:x15ac="http://schemas.microsoft.com/office/spreadsheetml/2010/11/ac" url="O:\1.5 Institutionelle Beziehungen\1.5.7 BACK-OFFICE LDK-KOLAS\Internetseite\Inhalte KOLAS-COSAC\Geschäfte\Landwirtschaftliches Bauen\"/>
    </mc:Choice>
  </mc:AlternateContent>
  <xr:revisionPtr revIDLastSave="0" documentId="13_ncr:1_{5BB5C5BB-F999-448A-96C2-EBCC2D4DD42C}" xr6:coauthVersionLast="36" xr6:coauthVersionMax="36" xr10:uidLastSave="{00000000-0000-0000-0000-000000000000}"/>
  <workbookProtection workbookAlgorithmName="SHA-512" workbookHashValue="SiC7U9LSmaWkMEY6U/hfSx/H8SudX0y2PcVkh0lJ4rl+seuy6xDBJNpTU9mUYa1kYuR9iV52SUDUCLP9M9L26A==" workbookSaltValue="iyQTnWkxLDkTHA09w+xTWA==" workbookSpinCount="100000" lockStructure="1"/>
  <bookViews>
    <workbookView xWindow="120" yWindow="75" windowWidth="18915" windowHeight="11820" xr2:uid="{00000000-000D-0000-FFFF-FFFF00000000}"/>
  </bookViews>
  <sheets>
    <sheet name="Beschreibung" sheetId="5" r:id="rId1"/>
    <sheet name="Grunddaten" sheetId="1" r:id="rId2"/>
    <sheet name="Heulagerraum" sheetId="2" r:id="rId3"/>
    <sheet name="Silagelagerraum" sheetId="3" r:id="rId4"/>
    <sheet name="Ausdruck" sheetId="4" r:id="rId5"/>
  </sheets>
  <definedNames>
    <definedName name="_xlnm.Print_Area" localSheetId="4">Ausdruck!$A$1:$F$48</definedName>
    <definedName name="_xlnm.Print_Area" localSheetId="2">Heulagerraum!$A$1:$G$63</definedName>
    <definedName name="_xlnm.Print_Area" localSheetId="3">Silagelagerraum!$A$1:$G$71</definedName>
  </definedNames>
  <calcPr calcId="191029"/>
</workbook>
</file>

<file path=xl/calcChain.xml><?xml version="1.0" encoding="utf-8"?>
<calcChain xmlns="http://schemas.openxmlformats.org/spreadsheetml/2006/main">
  <c r="F50" i="3" l="1"/>
  <c r="E26" i="4" s="1"/>
  <c r="C17" i="1" l="1"/>
  <c r="G12" i="1" l="1"/>
  <c r="K12" i="2"/>
  <c r="E12" i="2" s="1"/>
  <c r="E14" i="2" l="1"/>
  <c r="G23" i="2" s="1"/>
  <c r="B13" i="4"/>
  <c r="E13" i="2"/>
  <c r="G11" i="1"/>
  <c r="E12" i="3" s="1"/>
  <c r="B6" i="4"/>
  <c r="B5" i="4"/>
  <c r="B4" i="4"/>
  <c r="B3" i="4"/>
  <c r="B2" i="4"/>
  <c r="E7" i="4"/>
  <c r="E6" i="4"/>
  <c r="E5" i="4"/>
  <c r="E4" i="4"/>
  <c r="E3" i="4"/>
  <c r="E2" i="4"/>
  <c r="F6" i="3"/>
  <c r="F5" i="3"/>
  <c r="F4" i="3"/>
  <c r="F3" i="3"/>
  <c r="F2" i="3"/>
  <c r="F1" i="3"/>
  <c r="B1" i="3"/>
  <c r="B1" i="2"/>
  <c r="B5" i="3"/>
  <c r="B4" i="3"/>
  <c r="B3" i="3"/>
  <c r="B2" i="3"/>
  <c r="G6" i="2"/>
  <c r="G5" i="2"/>
  <c r="G4" i="2"/>
  <c r="G3" i="2"/>
  <c r="G2" i="2"/>
  <c r="G1" i="2"/>
  <c r="B2" i="2"/>
  <c r="B3" i="2"/>
  <c r="B4" i="2"/>
  <c r="B5" i="2"/>
  <c r="G22" i="2" l="1"/>
  <c r="G24" i="2"/>
  <c r="E14" i="3"/>
  <c r="E15" i="3" s="1"/>
  <c r="B16" i="4"/>
  <c r="N64" i="2"/>
  <c r="O64" i="2" s="1"/>
  <c r="G63" i="2" s="1"/>
  <c r="N62" i="2"/>
  <c r="O62" i="2" s="1"/>
  <c r="G62" i="2" s="1"/>
  <c r="B42" i="4" s="1"/>
  <c r="N60" i="2"/>
  <c r="O60" i="2" s="1"/>
  <c r="G61" i="2" s="1"/>
  <c r="B41" i="4" s="1"/>
  <c r="F61" i="2" l="1"/>
  <c r="F62" i="2"/>
  <c r="F63" i="2"/>
  <c r="M51" i="3"/>
  <c r="M49" i="3"/>
  <c r="N43" i="2"/>
  <c r="N39" i="2"/>
  <c r="N41" i="2"/>
  <c r="M70" i="3"/>
  <c r="M72" i="3"/>
  <c r="B19" i="4" l="1"/>
  <c r="H9" i="1"/>
  <c r="E17" i="3" l="1"/>
  <c r="E18" i="3" s="1"/>
  <c r="E13" i="3"/>
  <c r="E15" i="2"/>
  <c r="O43" i="2" s="1"/>
  <c r="F42" i="2" s="1"/>
  <c r="B32" i="4"/>
  <c r="O41" i="2" l="1"/>
  <c r="G42" i="2"/>
  <c r="O39" i="2"/>
  <c r="G40" i="2" s="1"/>
  <c r="B25" i="4" s="1"/>
  <c r="E26" i="3"/>
  <c r="E23" i="3"/>
  <c r="E32" i="4" s="1"/>
  <c r="E24" i="3"/>
  <c r="E33" i="4" s="1"/>
  <c r="E27" i="3"/>
  <c r="G41" i="2" l="1"/>
  <c r="B26" i="4" s="1"/>
  <c r="F40" i="2"/>
  <c r="E19" i="3"/>
  <c r="E16" i="3"/>
  <c r="F41" i="2"/>
  <c r="N51" i="3" l="1"/>
  <c r="E50" i="3" s="1"/>
  <c r="N49" i="3"/>
  <c r="F49" i="3" s="1"/>
  <c r="E25" i="4" s="1"/>
  <c r="N72" i="3"/>
  <c r="E71" i="3" s="1"/>
  <c r="Q70" i="3" s="1"/>
  <c r="N70" i="3"/>
  <c r="E36" i="4"/>
  <c r="E29" i="3"/>
  <c r="E35" i="4"/>
  <c r="Q50" i="3" l="1"/>
  <c r="R50" i="3" s="1"/>
  <c r="P54" i="3" s="1"/>
  <c r="Q49" i="3"/>
  <c r="R49" i="3" s="1"/>
  <c r="R47" i="3"/>
  <c r="P53" i="3" s="1"/>
  <c r="E70" i="3"/>
  <c r="F70" i="3"/>
  <c r="E27" i="4" s="1"/>
  <c r="B27" i="4"/>
  <c r="B43" i="4"/>
  <c r="Q48" i="3"/>
  <c r="R48" i="3" s="1"/>
  <c r="Q47" i="3"/>
  <c r="E49" i="3"/>
  <c r="Q69" i="3"/>
  <c r="R69" i="3" s="1"/>
  <c r="R68" i="3"/>
  <c r="Q68" i="3"/>
  <c r="R70" i="3"/>
  <c r="Q71" i="3"/>
  <c r="R71" i="3" s="1"/>
  <c r="P74" i="3" l="1"/>
  <c r="P75" i="3"/>
  <c r="F71" i="3" l="1"/>
  <c r="E28" i="4" s="1"/>
</calcChain>
</file>

<file path=xl/sharedStrings.xml><?xml version="1.0" encoding="utf-8"?>
<sst xmlns="http://schemas.openxmlformats.org/spreadsheetml/2006/main" count="336" uniqueCount="156">
  <si>
    <t>Betriebs-Nr.:</t>
  </si>
  <si>
    <t>Betrieb:</t>
  </si>
  <si>
    <t>Name:</t>
  </si>
  <si>
    <t>Hof  / Strasse:</t>
  </si>
  <si>
    <t>Vorname:</t>
  </si>
  <si>
    <t>PLZ / Ort:</t>
  </si>
  <si>
    <t>Tel. / Natel:</t>
  </si>
  <si>
    <t>E-Mail:</t>
  </si>
  <si>
    <t>Zone:</t>
  </si>
  <si>
    <t>Höhe ü. M.</t>
  </si>
  <si>
    <t>Silobetrieb:</t>
  </si>
  <si>
    <t>ja</t>
  </si>
  <si>
    <t>nein</t>
  </si>
  <si>
    <t>TS - Bedarf Dürrfutter:</t>
  </si>
  <si>
    <t>FS - Bedarf Dürrfutter:</t>
  </si>
  <si>
    <t>Berechnung Dürrfutterlagerung gepresst:</t>
  </si>
  <si>
    <t>Dürrfutterlagerung (88 % TS-Gehalt)</t>
  </si>
  <si>
    <t>Quaderballen gross (240x120x70):</t>
  </si>
  <si>
    <t>kubische Kleinballen (100x45x35):</t>
  </si>
  <si>
    <r>
      <t>Rundballen (</t>
    </r>
    <r>
      <rPr>
        <sz val="10"/>
        <color indexed="8"/>
        <rFont val="Frutiger LT Com 55 Roman"/>
        <family val="2"/>
      </rPr>
      <t>Ø</t>
    </r>
    <r>
      <rPr>
        <sz val="10"/>
        <color indexed="8"/>
        <rFont val="Frutiger LT Com 55 Roman"/>
        <family val="2"/>
      </rPr>
      <t>120 cm / L 120 cm):</t>
    </r>
  </si>
  <si>
    <t>Berechnung Dürrfutterlagerung lose:</t>
  </si>
  <si>
    <t>sehr gute Qualität:</t>
  </si>
  <si>
    <t>gute Qualität:</t>
  </si>
  <si>
    <t>schlechte Qualität:</t>
  </si>
  <si>
    <t>-</t>
  </si>
  <si>
    <t>Dürrfutter gepresst:</t>
  </si>
  <si>
    <t>Dürrfutter lose:</t>
  </si>
  <si>
    <t>Lagerbreite in Ballen:</t>
  </si>
  <si>
    <t>Lagerhöhe in Ballen:</t>
  </si>
  <si>
    <t>Länge</t>
  </si>
  <si>
    <t>Breite</t>
  </si>
  <si>
    <t>Kleinballen</t>
  </si>
  <si>
    <t>Quaderballen</t>
  </si>
  <si>
    <t>Direkteingabe Anzahl Ballen:</t>
  </si>
  <si>
    <t>Dürrfutter:</t>
  </si>
  <si>
    <t>Rundballen</t>
  </si>
  <si>
    <t>Silagefutter:</t>
  </si>
  <si>
    <t>Maissiloballen:</t>
  </si>
  <si>
    <t>Kleinballen:</t>
  </si>
  <si>
    <t>Quaderballen:</t>
  </si>
  <si>
    <t>Rundballen:</t>
  </si>
  <si>
    <t>cm</t>
  </si>
  <si>
    <t>Direkteingabe Grundlagenblatt</t>
  </si>
  <si>
    <t>Lagerhöhe</t>
  </si>
  <si>
    <t>Anzahl Ballen (berechnet)</t>
  </si>
  <si>
    <t>Lagertiefe</t>
  </si>
  <si>
    <t>Lagerfläche (+15%)</t>
  </si>
  <si>
    <t>Silagelagerung (35 % TS-Gehalt)</t>
  </si>
  <si>
    <t>TS - Bedarf Silage:</t>
  </si>
  <si>
    <t>FS - Bedarf Silage:</t>
  </si>
  <si>
    <t>Silage dt TS:</t>
  </si>
  <si>
    <t>Grassilage:</t>
  </si>
  <si>
    <t>Maissilage:</t>
  </si>
  <si>
    <t>Grassilage lose:</t>
  </si>
  <si>
    <t>Grassilage gepresst:</t>
  </si>
  <si>
    <t>Maissilage lose:</t>
  </si>
  <si>
    <t>Maissilage gepresst:</t>
  </si>
  <si>
    <t>Anteil Grassilage lose gelagert</t>
  </si>
  <si>
    <t xml:space="preserve">Anteil Maissilage lose gelagert: </t>
  </si>
  <si>
    <t xml:space="preserve">Grassilageballen: </t>
  </si>
  <si>
    <t>Quaderballen klein (200x100x65):</t>
  </si>
  <si>
    <t>%</t>
  </si>
  <si>
    <t>Gewicht (kg TS/Balle)</t>
  </si>
  <si>
    <t xml:space="preserve">Maissilageballen: </t>
  </si>
  <si>
    <t>Volumenbedarf Maissilage</t>
  </si>
  <si>
    <t>Volumenbedarf Grassilage:</t>
  </si>
  <si>
    <t>Hochsilo:</t>
  </si>
  <si>
    <t>Fahrsilo:</t>
  </si>
  <si>
    <t>Grunddaten Futterlagerung (TS-Kalkulation):</t>
  </si>
  <si>
    <t>(dt TS)</t>
  </si>
  <si>
    <t>(d)</t>
  </si>
  <si>
    <t>Stallfütterungsperiode:</t>
  </si>
  <si>
    <t>Anteil Dürrfutter in der Ration:</t>
  </si>
  <si>
    <t>Anteil Dürrfutter lose gelagert:</t>
  </si>
  <si>
    <t>Heustock:</t>
  </si>
  <si>
    <r>
      <t>m</t>
    </r>
    <r>
      <rPr>
        <vertAlign val="superscript"/>
        <sz val="10"/>
        <color theme="1"/>
        <rFont val="Frutiger LT Com 55 Roman"/>
        <family val="2"/>
        <scheme val="minor"/>
      </rPr>
      <t>2</t>
    </r>
  </si>
  <si>
    <r>
      <t>m</t>
    </r>
    <r>
      <rPr>
        <vertAlign val="superscript"/>
        <sz val="10"/>
        <color theme="1"/>
        <rFont val="Frutiger LT Com 55 Roman"/>
        <family val="2"/>
        <scheme val="minor"/>
      </rPr>
      <t>3</t>
    </r>
  </si>
  <si>
    <r>
      <t>m</t>
    </r>
    <r>
      <rPr>
        <b/>
        <vertAlign val="superscript"/>
        <sz val="10"/>
        <color theme="1"/>
        <rFont val="Frutiger LT Com 55 Roman"/>
        <family val="2"/>
        <scheme val="minor"/>
      </rPr>
      <t>3</t>
    </r>
  </si>
  <si>
    <r>
      <t>m</t>
    </r>
    <r>
      <rPr>
        <b/>
        <vertAlign val="superscript"/>
        <sz val="10"/>
        <color theme="1"/>
        <rFont val="Frutiger LT Com 55 Roman"/>
        <family val="2"/>
        <scheme val="minor"/>
      </rPr>
      <t>2</t>
    </r>
  </si>
  <si>
    <r>
      <t>Fläche (m</t>
    </r>
    <r>
      <rPr>
        <vertAlign val="superscript"/>
        <sz val="10"/>
        <color theme="1"/>
        <rFont val="Frutiger LT Com 55 Roman"/>
        <family val="2"/>
        <scheme val="minor"/>
      </rPr>
      <t>2</t>
    </r>
    <r>
      <rPr>
        <sz val="10"/>
        <color theme="1"/>
        <rFont val="Frutiger LT Com 55 Roman"/>
        <family val="2"/>
        <scheme val="minor"/>
      </rPr>
      <t>)</t>
    </r>
  </si>
  <si>
    <r>
      <t>Raumbedarf (m</t>
    </r>
    <r>
      <rPr>
        <vertAlign val="superscript"/>
        <sz val="10"/>
        <color theme="1"/>
        <rFont val="Frutiger LT Com 55 Roman"/>
        <family val="2"/>
        <scheme val="minor"/>
      </rPr>
      <t>3</t>
    </r>
    <r>
      <rPr>
        <sz val="10"/>
        <color theme="1"/>
        <rFont val="Frutiger LT Com 55 Roman"/>
        <family val="2"/>
        <scheme val="minor"/>
      </rPr>
      <t>)</t>
    </r>
  </si>
  <si>
    <r>
      <t>Gewicht (kg TS/m</t>
    </r>
    <r>
      <rPr>
        <vertAlign val="superscript"/>
        <sz val="10"/>
        <color theme="1"/>
        <rFont val="Frutiger LT Com 55 Roman"/>
        <family val="2"/>
        <scheme val="minor"/>
      </rPr>
      <t>3</t>
    </r>
    <r>
      <rPr>
        <sz val="10"/>
        <color theme="1"/>
        <rFont val="Frutiger LT Com 55 Roman"/>
        <family val="2"/>
        <scheme val="minor"/>
      </rPr>
      <t>)</t>
    </r>
  </si>
  <si>
    <t>Maisquaderballen</t>
  </si>
  <si>
    <t>Maisrundballen:</t>
  </si>
  <si>
    <t>Hochsilo-Grassilage:</t>
  </si>
  <si>
    <t>Fahrsilo-Grassilage:</t>
  </si>
  <si>
    <t>Fahrsilo-Maissilage:</t>
  </si>
  <si>
    <t>Hochsilo-Maissilage:</t>
  </si>
  <si>
    <t xml:space="preserve">  m Höhe:</t>
  </si>
  <si>
    <t>Flächenbedarf Fahrsiloanlage bei</t>
  </si>
  <si>
    <t>Strohlagerung:</t>
  </si>
  <si>
    <t>Berechnung Strohballenlagerung:</t>
  </si>
  <si>
    <t>Jahresbedarf aus gesamtbetrieblicher Nährstoffbilanz des Gesuchstellers</t>
  </si>
  <si>
    <t>Fahr- / Hochsilo</t>
  </si>
  <si>
    <t>Übertrag aus Grundlagenblatt</t>
  </si>
  <si>
    <t>Anzahl Tage mit Heu-/Silagefütterung</t>
  </si>
  <si>
    <t>Heustock</t>
  </si>
  <si>
    <t>Ist die Anzahl zu lagernder Ballen bekannt, können sie hier eingegeben werden.</t>
  </si>
  <si>
    <t>(Gebläse, Stockhöhe ca. 5m)</t>
  </si>
  <si>
    <t>Flächenbedarfberechnung in Abhängigkeit der Füllhöhe</t>
  </si>
  <si>
    <t>wenn keine anderen Angaben: 55 dt TS / GVE</t>
  </si>
  <si>
    <t>je nach Qualität des Futters, Einfüllhöhe pro Tag, Schnittgrösse des Futters, Einfuhrfeuchte unterschiedlicher Raumbedarf</t>
  </si>
  <si>
    <t>Es wird davon ausgegangen, dass die Rundallen auf die Stirn gestellt und pyramidenförmig gestapelt werden.</t>
  </si>
  <si>
    <t>Anteil Grassilage an der Gesamtsilage:</t>
  </si>
  <si>
    <t>Anteil Maissilage an der Gesamtsilage:</t>
  </si>
  <si>
    <t>dt TS</t>
  </si>
  <si>
    <t>dt FS</t>
  </si>
  <si>
    <t>Anzahl Ballen</t>
  </si>
  <si>
    <t>Ballen</t>
  </si>
  <si>
    <t>Basis für Berechnungen:</t>
  </si>
  <si>
    <t>Grundsätzlich basieren die Zahlen auf dem Agridea-Ordner Betriebsplanung 2013.</t>
  </si>
  <si>
    <t>Alle Eingabefelder sind grau hinterlegt.  Alle Mengenangaben sind in dt TS zu machen.</t>
  </si>
  <si>
    <t>Ration:</t>
  </si>
  <si>
    <t>Dürrfutterlagerung:</t>
  </si>
  <si>
    <t>Der Raumbedarf für die Dürrfutterlagerung auf dem Heustock ist in schlechte, gute und sehr gute Qualität unterteilt. Je nach Qualität des Futters, Einfüllhöhe pro Tag, Schnittgrösse des Futters und der Einfuhrfeuchte resultiert ein unterschiedlicher Raumbedarf.</t>
  </si>
  <si>
    <t xml:space="preserve">Quaderballenlagerung: </t>
  </si>
  <si>
    <t>Rundballenlagerung:</t>
  </si>
  <si>
    <t>Für die Berechnung der benötigten Fläche, muss die Lagerbreite und die Lagerhöhe in Anzahl Ballen angegeben werden. Bei technisch unmöglichen Kombinationen erscheint das Eingabefeld rot.</t>
  </si>
  <si>
    <t>Silagelagerung lose:</t>
  </si>
  <si>
    <t>Ausgabeseite:</t>
  </si>
  <si>
    <t>Auf der Ausgabeseite werden alle wichtigen Angaben zusammengefasst und können ausgedruckt werden.</t>
  </si>
  <si>
    <t>Im Grundsatz dient dieses Tool zur Berechnung des Flächenbedarfs von geplanten Bauvorhaben mit Futter- bzw. Strohlagerung</t>
  </si>
  <si>
    <t>Jahresbedarf Raufutter:</t>
  </si>
  <si>
    <t xml:space="preserve">Auf eine Unterscheidung zwischen Winter- und Sommerfütterung wird bewusst verzichtet. Die Berechnung wird so einfacher gehalten. </t>
  </si>
  <si>
    <t>Um eine projektbezogene Berechnung durchführen zu können, wird der Grundfutterbedarf nach Realisierung des geplanten Projektes benötigt. Dies sollte möglichst auf einer gültigen Plan-Nährstoffbilanz basieren. Sind keine weiteren Angaben vorhanden, gilt als Grundlage ein Bedarf von 55 dt TS / GVE.</t>
  </si>
  <si>
    <t>Die Ration wird aufgeteilt in den Anteil Heu an der Gesamtration, sowie in die Anteile von Gras- und Maissilage an der gesamten Silageration. Die jeweiligen Anteile können in die lose gelagerte Menge (Fahrsilo, Hochsilo und Heustock) sowie in die als Ballen gelagerte Menge unterteilt werden.</t>
  </si>
  <si>
    <t>Bei den Dürrfutter-Quaderballen sind grosse Quaderballen (240x120x70) als Standard angenommen worden. Bei den Silage-Quaderballen sind kleine Quaderballen (200x100x65) vorgesehen.</t>
  </si>
  <si>
    <t>Für die Berechnung der Lagerfläche muss die Lagerhöhe in Anzahl Ballen angegeben werden.</t>
  </si>
  <si>
    <t>Bei der in Ballen gelagerten Ware kann auch die Anzahl Ballen als Grundlage verwendet werden. Werden die Anzahl Ballen direkt eingegeben, übersteuert dies automatisch die Berechnung.</t>
  </si>
  <si>
    <t>Für den zusätzlichen Flächenbedarf der Strohlagerung müssen auf der Eingabeseite die Anzahl Strohballen direkt eingetragen werden.</t>
  </si>
  <si>
    <t>Bei der Silagelagerung gibt es zwei Arten der Loselagerung. Beim Hoch- und beim Fahrsilo werden Kubikangaben berechnet. Für das Fahrsilo kann mit Angabe der Füllhöhe zusätzlich auch der Flächenbedarf berechnet werden.</t>
  </si>
  <si>
    <t>Bei den Rundballen sind 15 % mehr Fläche für Ungenauigkeiten und Zwischenräume eingerechnet.</t>
  </si>
  <si>
    <t>Gewicht (kg FS)</t>
  </si>
  <si>
    <t>Es wird davon ausgegangen, dass die Rundballen auf die Stirn gestellt und pyramidenförmig gestapelt werden. Für die entstehenden Zwischenräume und Ungenauigkeiten ist 15 % mehr Fläche einberechnet.</t>
  </si>
  <si>
    <t>Es wird davon ausgegangen, dass die Rundballen auf die Stirn gestellt und gestapelt werden.</t>
  </si>
  <si>
    <t>Es wird davon ausgegangen, dass die Rundballen auf die Stirn gestellt und pyramidenförmig gestapelt werden.</t>
  </si>
  <si>
    <t>Zeitperiode, in welcher den Tieren gelagertes Futter verfüttert wird. (Bsp.: Ganzjahresfütterung mit Totalmischration: 365 d, bei Weidefütterung im Sommer und Stallfütterung im Winter: 165 d, bei Halbtagesweide, die Stallfütterungstage anteilsmässig kürzen)</t>
  </si>
  <si>
    <t>ç</t>
  </si>
  <si>
    <r>
      <t>Fläche (m</t>
    </r>
    <r>
      <rPr>
        <vertAlign val="superscript"/>
        <sz val="10"/>
        <color theme="1"/>
        <rFont val="Frutiger LT Com 55 Roman"/>
        <scheme val="minor"/>
      </rPr>
      <t>2</t>
    </r>
    <r>
      <rPr>
        <sz val="10"/>
        <color theme="1"/>
        <rFont val="Frutiger LT Com 55 Roman"/>
        <family val="2"/>
        <scheme val="minor"/>
      </rPr>
      <t>)</t>
    </r>
  </si>
  <si>
    <r>
      <t>angenommene Dichte der Grassilage beträgt 650 kg FS/ m</t>
    </r>
    <r>
      <rPr>
        <vertAlign val="superscript"/>
        <sz val="10"/>
        <color theme="1"/>
        <rFont val="Frutiger LT Com 55 Roman"/>
        <scheme val="minor"/>
      </rPr>
      <t>3</t>
    </r>
    <r>
      <rPr>
        <sz val="10"/>
        <color theme="1"/>
        <rFont val="Frutiger LT Com 55 Roman"/>
        <family val="2"/>
        <scheme val="minor"/>
      </rPr>
      <t xml:space="preserve"> (35 % TS)</t>
    </r>
  </si>
  <si>
    <r>
      <t>angenommene Dichte der Maissilage beträgt 600 kg FS/ m</t>
    </r>
    <r>
      <rPr>
        <vertAlign val="superscript"/>
        <sz val="10"/>
        <color theme="1"/>
        <rFont val="Frutiger LT Com 55 Roman"/>
        <scheme val="minor"/>
      </rPr>
      <t>3</t>
    </r>
    <r>
      <rPr>
        <sz val="10"/>
        <color theme="1"/>
        <rFont val="Frutiger LT Com 55 Roman"/>
        <family val="2"/>
        <scheme val="minor"/>
      </rPr>
      <t xml:space="preserve"> (35 % TS)</t>
    </r>
  </si>
  <si>
    <r>
      <t>angenommene Dichte der Grassilage beträgt 570 kg FS/ m</t>
    </r>
    <r>
      <rPr>
        <vertAlign val="superscript"/>
        <sz val="10"/>
        <color theme="1"/>
        <rFont val="Frutiger LT Com 55 Roman"/>
        <scheme val="minor"/>
      </rPr>
      <t>3</t>
    </r>
    <r>
      <rPr>
        <sz val="10"/>
        <color theme="1"/>
        <rFont val="Frutiger LT Com 55 Roman"/>
        <family val="2"/>
        <scheme val="minor"/>
      </rPr>
      <t xml:space="preserve"> (35 % TS)</t>
    </r>
  </si>
  <si>
    <r>
      <t>angenommene Dichte der Maissilage beträgt 570 kg FS/ m</t>
    </r>
    <r>
      <rPr>
        <vertAlign val="superscript"/>
        <sz val="10"/>
        <color theme="1"/>
        <rFont val="Frutiger LT Com 55 Roman"/>
        <scheme val="minor"/>
      </rPr>
      <t>3</t>
    </r>
    <r>
      <rPr>
        <sz val="10"/>
        <color theme="1"/>
        <rFont val="Frutiger LT Com 55 Roman"/>
        <family val="2"/>
        <scheme val="minor"/>
      </rPr>
      <t xml:space="preserve"> (35 % TS)</t>
    </r>
  </si>
  <si>
    <t>Grunddaten Futterlagerung (TS-Kalkulation)</t>
  </si>
  <si>
    <t>Übersicht berechneter Flächenbedarf</t>
  </si>
  <si>
    <t>Dürrfutter</t>
  </si>
  <si>
    <t>Silagefutter</t>
  </si>
  <si>
    <t>Strohlager</t>
  </si>
  <si>
    <t>Platz- und Raumbedarf für Futter- bzw. Strohlagerung</t>
  </si>
  <si>
    <t xml:space="preserve">Kontakt für Rückfragen: </t>
  </si>
  <si>
    <t>Thomas Muff</t>
  </si>
  <si>
    <t>Amt für Landwirtschaft</t>
  </si>
  <si>
    <t>Hauptgasse 72</t>
  </si>
  <si>
    <t xml:space="preserve">4509 Solothurn </t>
  </si>
  <si>
    <t>032 627 63 30</t>
  </si>
  <si>
    <t>thomas.muff@vd.so.ch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</si>
</sst>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Frutiger LT Com 55 Roman"/>
      <family val="2"/>
      <scheme val="minor"/>
    </font>
    <font>
      <sz val="10"/>
      <color indexed="8"/>
      <name val="Frutiger LT Com 55 Roman"/>
      <family val="2"/>
    </font>
    <font>
      <b/>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vertAlign val="superscript"/>
      <sz val="10"/>
      <color theme="1"/>
      <name val="Frutiger LT Com 55 Roman"/>
      <family val="2"/>
      <scheme val="minor"/>
    </font>
    <font>
      <b/>
      <vertAlign val="superscript"/>
      <sz val="10"/>
      <color theme="1"/>
      <name val="Frutiger LT Com 55 Roman"/>
      <family val="2"/>
      <scheme val="minor"/>
    </font>
    <font>
      <b/>
      <u/>
      <sz val="10"/>
      <color theme="1"/>
      <name val="Frutiger LT Com 55 Roman"/>
      <family val="2"/>
      <scheme val="minor"/>
    </font>
    <font>
      <sz val="11"/>
      <color theme="1"/>
      <name val="Calibri"/>
      <family val="2"/>
    </font>
    <font>
      <b/>
      <sz val="11"/>
      <color theme="1"/>
      <name val="Calibri"/>
      <family val="2"/>
    </font>
    <font>
      <b/>
      <sz val="16"/>
      <color theme="1"/>
      <name val="Calibri"/>
      <family val="2"/>
    </font>
    <font>
      <sz val="10"/>
      <color theme="1"/>
      <name val="Wingdings"/>
      <charset val="2"/>
    </font>
    <font>
      <vertAlign val="superscript"/>
      <sz val="10"/>
      <color theme="1"/>
      <name val="Frutiger LT Com 55 Roman"/>
      <scheme val="minor"/>
    </font>
    <font>
      <u/>
      <sz val="11"/>
      <color theme="10"/>
      <name val="Frutiger LT Com 55 Roman"/>
      <family val="2"/>
      <scheme val="minor"/>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6" tint="0.79998168889431442"/>
        <bgColor indexed="64"/>
      </patternFill>
    </fill>
  </fills>
  <borders count="38">
    <border>
      <left/>
      <right/>
      <top/>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thick">
        <color auto="1"/>
      </bottom>
      <diagonal/>
    </border>
    <border>
      <left/>
      <right/>
      <top/>
      <bottom style="thin">
        <color auto="1"/>
      </bottom>
      <diagonal/>
    </border>
    <border>
      <left style="thin">
        <color auto="1"/>
      </left>
      <right style="thick">
        <color auto="1"/>
      </right>
      <top style="thin">
        <color auto="1"/>
      </top>
      <bottom style="hair">
        <color auto="1"/>
      </bottom>
      <diagonal/>
    </border>
    <border>
      <left style="thin">
        <color auto="1"/>
      </left>
      <right style="thick">
        <color auto="1"/>
      </right>
      <top style="hair">
        <color auto="1"/>
      </top>
      <bottom style="hair">
        <color auto="1"/>
      </bottom>
      <diagonal/>
    </border>
    <border>
      <left style="thin">
        <color auto="1"/>
      </left>
      <right style="thick">
        <color auto="1"/>
      </right>
      <top style="hair">
        <color auto="1"/>
      </top>
      <bottom style="thick">
        <color auto="1"/>
      </bottom>
      <diagonal/>
    </border>
    <border>
      <left style="thin">
        <color auto="1"/>
      </left>
      <right/>
      <top style="thin">
        <color auto="1"/>
      </top>
      <bottom style="hair">
        <color auto="1"/>
      </bottom>
      <diagonal/>
    </border>
    <border>
      <left/>
      <right style="thick">
        <color auto="1"/>
      </right>
      <top style="thin">
        <color auto="1"/>
      </top>
      <bottom style="hair">
        <color auto="1"/>
      </bottom>
      <diagonal/>
    </border>
    <border>
      <left style="thin">
        <color auto="1"/>
      </left>
      <right/>
      <top style="hair">
        <color auto="1"/>
      </top>
      <bottom style="hair">
        <color auto="1"/>
      </bottom>
      <diagonal/>
    </border>
    <border>
      <left/>
      <right style="thick">
        <color auto="1"/>
      </right>
      <top style="hair">
        <color auto="1"/>
      </top>
      <bottom style="hair">
        <color auto="1"/>
      </bottom>
      <diagonal/>
    </border>
    <border>
      <left style="thin">
        <color auto="1"/>
      </left>
      <right/>
      <top style="hair">
        <color auto="1"/>
      </top>
      <bottom style="thick">
        <color auto="1"/>
      </bottom>
      <diagonal/>
    </border>
    <border>
      <left/>
      <right style="thick">
        <color auto="1"/>
      </right>
      <top style="hair">
        <color auto="1"/>
      </top>
      <bottom style="thick">
        <color auto="1"/>
      </bottom>
      <diagonal/>
    </border>
    <border>
      <left style="thin">
        <color auto="1"/>
      </left>
      <right/>
      <top style="thin">
        <color auto="1"/>
      </top>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thin">
        <color auto="1"/>
      </left>
      <right/>
      <top/>
      <bottom style="thick">
        <color auto="1"/>
      </bottom>
      <diagonal/>
    </border>
    <border>
      <left/>
      <right style="thick">
        <color auto="1"/>
      </right>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ck">
        <color auto="1"/>
      </bottom>
      <diagonal/>
    </border>
    <border>
      <left/>
      <right/>
      <top style="thin">
        <color auto="1"/>
      </top>
      <bottom style="thick">
        <color auto="1"/>
      </bottom>
      <diagonal/>
    </border>
    <border>
      <left/>
      <right/>
      <top style="thin">
        <color auto="1"/>
      </top>
      <bottom/>
      <diagonal/>
    </border>
    <border>
      <left/>
      <right/>
      <top/>
      <bottom style="thick">
        <color auto="1"/>
      </bottom>
      <diagonal/>
    </border>
    <border>
      <left style="thick">
        <color auto="1"/>
      </left>
      <right/>
      <top style="thin">
        <color auto="1"/>
      </top>
      <bottom style="thick">
        <color auto="1"/>
      </bottom>
      <diagonal/>
    </border>
    <border>
      <left/>
      <right/>
      <top style="thick">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54">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wrapText="1"/>
    </xf>
    <xf numFmtId="0" fontId="4" fillId="0" borderId="0" xfId="0" applyFont="1"/>
    <xf numFmtId="0" fontId="2" fillId="0" borderId="0" xfId="0" applyFont="1"/>
    <xf numFmtId="0" fontId="4"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vertical="center"/>
    </xf>
    <xf numFmtId="1" fontId="4" fillId="0" borderId="0" xfId="0" applyNumberFormat="1" applyFont="1"/>
    <xf numFmtId="1" fontId="3" fillId="0" borderId="0" xfId="0" applyNumberFormat="1" applyFont="1" applyAlignment="1">
      <alignment horizontal="center"/>
    </xf>
    <xf numFmtId="1" fontId="4" fillId="0" borderId="0" xfId="0" applyNumberFormat="1" applyFont="1" applyAlignment="1">
      <alignment horizontal="center"/>
    </xf>
    <xf numFmtId="0" fontId="3" fillId="0" borderId="0" xfId="0" applyFont="1" applyAlignment="1">
      <alignment horizontal="center" vertical="center" wrapText="1"/>
    </xf>
    <xf numFmtId="0" fontId="3" fillId="0" borderId="0" xfId="0" applyFont="1" applyBorder="1" applyAlignment="1">
      <alignment horizontal="center"/>
    </xf>
    <xf numFmtId="1" fontId="3" fillId="0" borderId="0" xfId="0" applyNumberFormat="1" applyFont="1"/>
    <xf numFmtId="0" fontId="3" fillId="0" borderId="0" xfId="0" applyFont="1" applyAlignment="1">
      <alignment horizontal="center" vertical="center" wrapText="1"/>
    </xf>
    <xf numFmtId="0" fontId="3" fillId="0" borderId="0" xfId="0" applyFont="1" applyAlignment="1">
      <alignment horizontal="right" vertical="center"/>
    </xf>
    <xf numFmtId="1" fontId="4" fillId="0" borderId="0" xfId="0" applyNumberFormat="1" applyFont="1" applyAlignment="1">
      <alignment horizontal="right" vertical="center"/>
    </xf>
    <xf numFmtId="1" fontId="3" fillId="0" borderId="0" xfId="0" applyNumberFormat="1" applyFont="1" applyAlignment="1">
      <alignment horizontal="left"/>
    </xf>
    <xf numFmtId="0" fontId="3" fillId="0" borderId="0" xfId="0" applyFont="1" applyAlignment="1">
      <alignment vertical="center"/>
    </xf>
    <xf numFmtId="0" fontId="0" fillId="0" borderId="0" xfId="0" applyAlignment="1">
      <alignment vertical="center"/>
    </xf>
    <xf numFmtId="0" fontId="3" fillId="0" borderId="0" xfId="0" applyFont="1" applyBorder="1"/>
    <xf numFmtId="3" fontId="4" fillId="0" borderId="0" xfId="0" applyNumberFormat="1" applyFont="1"/>
    <xf numFmtId="3" fontId="3" fillId="0" borderId="0" xfId="0" applyNumberFormat="1" applyFont="1"/>
    <xf numFmtId="1" fontId="4" fillId="0" borderId="1" xfId="0" applyNumberFormat="1" applyFont="1" applyBorder="1" applyAlignment="1">
      <alignment horizontal="center"/>
    </xf>
    <xf numFmtId="1" fontId="4" fillId="0" borderId="2" xfId="0" applyNumberFormat="1" applyFont="1" applyBorder="1" applyAlignment="1">
      <alignment horizontal="center"/>
    </xf>
    <xf numFmtId="1" fontId="4" fillId="0" borderId="3" xfId="0" applyNumberFormat="1" applyFont="1" applyBorder="1" applyAlignment="1">
      <alignment horizontal="center"/>
    </xf>
    <xf numFmtId="0" fontId="3" fillId="0" borderId="0" xfId="0" applyFont="1" applyAlignment="1">
      <alignment vertical="center" wrapText="1"/>
    </xf>
    <xf numFmtId="0" fontId="3" fillId="2" borderId="0" xfId="0" applyFont="1" applyFill="1" applyBorder="1"/>
    <xf numFmtId="0" fontId="3" fillId="0" borderId="21" xfId="0" applyFont="1" applyBorder="1" applyAlignment="1">
      <alignment horizontal="left" vertical="center"/>
    </xf>
    <xf numFmtId="0" fontId="4" fillId="0" borderId="15" xfId="0" applyFont="1" applyBorder="1"/>
    <xf numFmtId="0" fontId="4" fillId="0" borderId="19" xfId="0" applyFont="1" applyBorder="1"/>
    <xf numFmtId="1" fontId="4" fillId="0" borderId="15" xfId="0" applyNumberFormat="1" applyFont="1" applyBorder="1" applyAlignment="1">
      <alignment horizontal="left"/>
    </xf>
    <xf numFmtId="1" fontId="4" fillId="0" borderId="19" xfId="0" applyNumberFormat="1" applyFont="1" applyBorder="1" applyAlignment="1">
      <alignment horizontal="left"/>
    </xf>
    <xf numFmtId="1" fontId="4" fillId="0" borderId="14" xfId="0" applyNumberFormat="1" applyFont="1" applyBorder="1" applyAlignment="1">
      <alignment horizontal="right"/>
    </xf>
    <xf numFmtId="1" fontId="4" fillId="0" borderId="18" xfId="0" applyNumberFormat="1" applyFont="1" applyBorder="1" applyAlignment="1">
      <alignment horizontal="right"/>
    </xf>
    <xf numFmtId="1" fontId="4" fillId="0" borderId="20" xfId="0" applyNumberFormat="1" applyFont="1" applyBorder="1"/>
    <xf numFmtId="0" fontId="4" fillId="0" borderId="21" xfId="0" applyFont="1" applyBorder="1"/>
    <xf numFmtId="0" fontId="7" fillId="0" borderId="0" xfId="0" applyFont="1"/>
    <xf numFmtId="0" fontId="7" fillId="0" borderId="0" xfId="0" applyFont="1" applyAlignment="1">
      <alignment horizontal="left"/>
    </xf>
    <xf numFmtId="0" fontId="7" fillId="0" borderId="0" xfId="0" applyFont="1" applyAlignment="1"/>
    <xf numFmtId="0" fontId="3" fillId="0" borderId="0" xfId="0" applyFont="1" applyAlignment="1">
      <alignment horizontal="center" vertical="center" wrapText="1"/>
    </xf>
    <xf numFmtId="3" fontId="3" fillId="3" borderId="8" xfId="0" applyNumberFormat="1" applyFont="1" applyFill="1" applyBorder="1" applyAlignment="1" applyProtection="1">
      <alignment horizontal="right"/>
      <protection locked="0"/>
    </xf>
    <xf numFmtId="0" fontId="3" fillId="3" borderId="10" xfId="0" applyFont="1" applyFill="1" applyBorder="1" applyAlignment="1" applyProtection="1">
      <alignment horizontal="right"/>
      <protection locked="0"/>
    </xf>
    <xf numFmtId="1" fontId="3" fillId="3" borderId="10" xfId="0" applyNumberFormat="1" applyFont="1" applyFill="1" applyBorder="1" applyAlignment="1" applyProtection="1">
      <alignment horizontal="right"/>
      <protection locked="0"/>
    </xf>
    <xf numFmtId="1" fontId="3" fillId="3" borderId="12" xfId="0" applyNumberFormat="1" applyFont="1" applyFill="1" applyBorder="1" applyAlignment="1" applyProtection="1">
      <alignment horizontal="right"/>
      <protection locked="0"/>
    </xf>
    <xf numFmtId="0" fontId="3" fillId="3" borderId="9" xfId="0" applyFont="1" applyFill="1" applyBorder="1"/>
    <xf numFmtId="0" fontId="3" fillId="3" borderId="11" xfId="0" applyFont="1" applyFill="1" applyBorder="1"/>
    <xf numFmtId="0" fontId="3" fillId="3" borderId="13" xfId="0" applyFont="1" applyFill="1" applyBorder="1"/>
    <xf numFmtId="0" fontId="3" fillId="3" borderId="9" xfId="0" applyFont="1" applyFill="1" applyBorder="1" applyAlignment="1">
      <alignment horizontal="left"/>
    </xf>
    <xf numFmtId="0" fontId="3" fillId="3" borderId="11" xfId="0" applyFont="1" applyFill="1" applyBorder="1" applyAlignment="1">
      <alignment horizontal="left"/>
    </xf>
    <xf numFmtId="0" fontId="3" fillId="3" borderId="13" xfId="0" applyFont="1" applyFill="1" applyBorder="1" applyAlignment="1">
      <alignment horizontal="left"/>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xf numFmtId="0" fontId="3" fillId="3" borderId="23" xfId="0" applyFont="1" applyFill="1" applyBorder="1"/>
    <xf numFmtId="0" fontId="3" fillId="3" borderId="10" xfId="0" applyFont="1" applyFill="1" applyBorder="1"/>
    <xf numFmtId="0" fontId="3" fillId="3" borderId="24" xfId="0" applyFont="1" applyFill="1" applyBorder="1"/>
    <xf numFmtId="0" fontId="3" fillId="3" borderId="12" xfId="0" applyFont="1" applyFill="1" applyBorder="1"/>
    <xf numFmtId="0" fontId="3" fillId="3" borderId="25" xfId="0" applyFont="1" applyFill="1" applyBorder="1"/>
    <xf numFmtId="0" fontId="3" fillId="3" borderId="5" xfId="0"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22" xfId="0" applyFont="1" applyFill="1" applyBorder="1" applyProtection="1">
      <protection locked="0"/>
    </xf>
    <xf numFmtId="0" fontId="3" fillId="3" borderId="23" xfId="0" applyFont="1" applyFill="1" applyBorder="1" applyProtection="1">
      <protection locked="0"/>
    </xf>
    <xf numFmtId="0" fontId="3" fillId="3" borderId="24" xfId="0" applyFont="1" applyFill="1" applyBorder="1" applyProtection="1">
      <protection locked="0"/>
    </xf>
    <xf numFmtId="0" fontId="3" fillId="3" borderId="25" xfId="0" applyFont="1" applyFill="1" applyBorder="1" applyProtection="1">
      <protection locked="0"/>
    </xf>
    <xf numFmtId="0" fontId="3" fillId="0" borderId="20" xfId="0" applyFont="1" applyBorder="1" applyAlignment="1">
      <alignment horizontal="right"/>
    </xf>
    <xf numFmtId="0" fontId="3" fillId="0" borderId="21" xfId="0" applyFont="1" applyBorder="1"/>
    <xf numFmtId="0" fontId="3" fillId="0" borderId="26" xfId="0" applyFont="1" applyBorder="1"/>
    <xf numFmtId="0" fontId="3" fillId="0" borderId="27" xfId="0" applyFont="1" applyBorder="1"/>
    <xf numFmtId="0" fontId="3" fillId="0" borderId="28" xfId="0" applyFont="1" applyBorder="1"/>
    <xf numFmtId="0" fontId="3" fillId="0" borderId="15" xfId="0" applyFont="1" applyBorder="1" applyAlignment="1">
      <alignment horizontal="right"/>
    </xf>
    <xf numFmtId="0" fontId="3" fillId="0" borderId="19" xfId="0" applyFont="1" applyBorder="1" applyAlignment="1">
      <alignment horizontal="right"/>
    </xf>
    <xf numFmtId="0" fontId="3" fillId="0" borderId="15" xfId="0" applyFont="1" applyBorder="1"/>
    <xf numFmtId="0" fontId="3" fillId="0" borderId="19" xfId="0" applyFont="1" applyBorder="1"/>
    <xf numFmtId="0" fontId="3" fillId="0" borderId="29" xfId="0" applyFont="1" applyBorder="1"/>
    <xf numFmtId="0" fontId="3" fillId="0" borderId="17" xfId="0" applyFont="1" applyBorder="1"/>
    <xf numFmtId="0" fontId="3" fillId="3" borderId="8" xfId="0" applyFont="1" applyFill="1" applyBorder="1" applyProtection="1"/>
    <xf numFmtId="0" fontId="3" fillId="3" borderId="24" xfId="0" applyNumberFormat="1" applyFont="1" applyFill="1" applyBorder="1" applyProtection="1"/>
    <xf numFmtId="0" fontId="3" fillId="3" borderId="23" xfId="0" applyFont="1" applyFill="1" applyBorder="1" applyProtection="1"/>
    <xf numFmtId="0" fontId="3" fillId="3" borderId="9" xfId="0" applyNumberFormat="1" applyFont="1" applyFill="1" applyBorder="1" applyAlignment="1" applyProtection="1">
      <alignment horizontal="right"/>
    </xf>
    <xf numFmtId="0" fontId="3" fillId="3" borderId="10" xfId="0" applyFont="1" applyFill="1" applyBorder="1" applyProtection="1"/>
    <xf numFmtId="0" fontId="3" fillId="3" borderId="24" xfId="0" applyFont="1" applyFill="1" applyBorder="1" applyProtection="1"/>
    <xf numFmtId="0" fontId="3" fillId="3" borderId="11" xfId="0" applyNumberFormat="1" applyFont="1" applyFill="1" applyBorder="1" applyAlignment="1" applyProtection="1">
      <alignment horizontal="right"/>
    </xf>
    <xf numFmtId="0" fontId="3" fillId="3" borderId="12" xfId="0" applyFont="1" applyFill="1" applyBorder="1" applyProtection="1"/>
    <xf numFmtId="0" fontId="3" fillId="3" borderId="25" xfId="0" applyFont="1" applyFill="1" applyBorder="1" applyProtection="1"/>
    <xf numFmtId="0" fontId="3" fillId="3" borderId="13" xfId="0" applyNumberFormat="1" applyFont="1" applyFill="1" applyBorder="1" applyAlignment="1" applyProtection="1">
      <alignment horizontal="right"/>
    </xf>
    <xf numFmtId="0" fontId="3" fillId="3" borderId="9" xfId="0" applyFont="1" applyFill="1" applyBorder="1" applyProtection="1"/>
    <xf numFmtId="0" fontId="3" fillId="3" borderId="11" xfId="0" applyFont="1" applyFill="1" applyBorder="1" applyProtection="1"/>
    <xf numFmtId="0" fontId="3" fillId="3" borderId="13" xfId="0" applyFont="1" applyFill="1" applyBorder="1" applyProtection="1"/>
    <xf numFmtId="1" fontId="4" fillId="0" borderId="20" xfId="0" applyNumberFormat="1" applyFont="1" applyBorder="1" applyAlignment="1">
      <alignment horizontal="right" vertical="center"/>
    </xf>
    <xf numFmtId="0" fontId="9"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1" fontId="3" fillId="2" borderId="10" xfId="0" applyNumberFormat="1" applyFont="1" applyFill="1" applyBorder="1" applyAlignment="1" applyProtection="1">
      <alignment horizontal="right"/>
    </xf>
    <xf numFmtId="0" fontId="3" fillId="2" borderId="11" xfId="0" applyFont="1" applyFill="1" applyBorder="1" applyAlignment="1">
      <alignment horizontal="left"/>
    </xf>
    <xf numFmtId="0" fontId="10" fillId="0" borderId="0" xfId="0" applyFont="1" applyAlignment="1">
      <alignment vertical="center"/>
    </xf>
    <xf numFmtId="0" fontId="3" fillId="0" borderId="30" xfId="0" applyFont="1" applyBorder="1" applyAlignment="1">
      <alignment horizontal="right"/>
    </xf>
    <xf numFmtId="0" fontId="3" fillId="0" borderId="30" xfId="0" applyFont="1" applyBorder="1"/>
    <xf numFmtId="0" fontId="11" fillId="0" borderId="20" xfId="0" applyFont="1" applyBorder="1" applyAlignment="1">
      <alignment horizontal="right"/>
    </xf>
    <xf numFmtId="0" fontId="11" fillId="0" borderId="14" xfId="0" applyFont="1" applyBorder="1" applyAlignment="1">
      <alignment horizontal="right"/>
    </xf>
    <xf numFmtId="0" fontId="3" fillId="3" borderId="23" xfId="0" applyNumberFormat="1" applyFont="1" applyFill="1" applyBorder="1" applyProtection="1"/>
    <xf numFmtId="1" fontId="4" fillId="0" borderId="0" xfId="0" applyNumberFormat="1" applyFont="1" applyBorder="1" applyAlignment="1">
      <alignment horizontal="center"/>
    </xf>
    <xf numFmtId="0" fontId="11" fillId="0" borderId="16" xfId="0" applyFont="1" applyBorder="1" applyAlignment="1">
      <alignment horizontal="right"/>
    </xf>
    <xf numFmtId="0" fontId="11" fillId="0" borderId="18" xfId="0" applyFont="1" applyBorder="1" applyAlignment="1">
      <alignment horizontal="right"/>
    </xf>
    <xf numFmtId="0" fontId="3" fillId="0" borderId="15"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 fontId="4" fillId="0" borderId="14" xfId="0" applyNumberFormat="1" applyFont="1" applyBorder="1" applyAlignment="1"/>
    <xf numFmtId="1" fontId="4" fillId="0" borderId="16" xfId="0" applyNumberFormat="1" applyFont="1" applyBorder="1" applyAlignment="1"/>
    <xf numFmtId="1" fontId="4" fillId="0" borderId="16" xfId="0" applyNumberFormat="1" applyFont="1" applyBorder="1" applyAlignment="1">
      <alignment horizontal="right"/>
    </xf>
    <xf numFmtId="0" fontId="0" fillId="0" borderId="0" xfId="0" applyAlignment="1"/>
    <xf numFmtId="0" fontId="2" fillId="0" borderId="0" xfId="0" applyFont="1" applyAlignment="1"/>
    <xf numFmtId="0" fontId="3" fillId="0" borderId="0" xfId="0" applyFont="1" applyAlignment="1"/>
    <xf numFmtId="0" fontId="4" fillId="0" borderId="0" xfId="0" applyFont="1" applyAlignment="1"/>
    <xf numFmtId="1" fontId="4" fillId="0" borderId="0" xfId="0" applyNumberFormat="1" applyFont="1" applyAlignment="1">
      <alignment horizontal="right"/>
    </xf>
    <xf numFmtId="1" fontId="4" fillId="0" borderId="20" xfId="0" applyNumberFormat="1" applyFont="1" applyBorder="1" applyAlignment="1"/>
    <xf numFmtId="0" fontId="3" fillId="0" borderId="21" xfId="0" applyFont="1" applyBorder="1" applyAlignment="1">
      <alignment horizontal="left"/>
    </xf>
    <xf numFmtId="0" fontId="8" fillId="0" borderId="0" xfId="0" applyFont="1" applyAlignment="1">
      <alignment horizontal="left" vertical="center" wrapText="1"/>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0" fontId="3" fillId="3" borderId="12"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center" vertical="center" wrapText="1"/>
    </xf>
    <xf numFmtId="0" fontId="4" fillId="4" borderId="31" xfId="0" applyFont="1"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2" xfId="0" applyFill="1" applyBorder="1" applyAlignment="1">
      <alignment horizontal="left"/>
    </xf>
    <xf numFmtId="0" fontId="0" fillId="4" borderId="33" xfId="0" applyFill="1" applyBorder="1" applyAlignment="1">
      <alignment horizontal="left"/>
    </xf>
    <xf numFmtId="0" fontId="4" fillId="0" borderId="0" xfId="0" applyFont="1" applyAlignment="1">
      <alignment horizontal="center"/>
    </xf>
    <xf numFmtId="0" fontId="0" fillId="0" borderId="0" xfId="0" applyAlignment="1">
      <alignment horizontal="center"/>
    </xf>
    <xf numFmtId="0" fontId="8" fillId="4" borderId="14" xfId="0" applyFont="1" applyFill="1" applyBorder="1"/>
    <xf numFmtId="0" fontId="8" fillId="4" borderId="27" xfId="0" applyFont="1" applyFill="1" applyBorder="1"/>
    <xf numFmtId="0" fontId="8" fillId="4" borderId="34" xfId="0" applyFont="1" applyFill="1" applyBorder="1"/>
    <xf numFmtId="0" fontId="9" fillId="4" borderId="0" xfId="0" applyFont="1" applyFill="1" applyBorder="1"/>
    <xf numFmtId="0" fontId="8" fillId="4" borderId="0" xfId="0" applyFont="1" applyFill="1" applyBorder="1"/>
    <xf numFmtId="0" fontId="8" fillId="4" borderId="35" xfId="0" applyFont="1" applyFill="1" applyBorder="1"/>
    <xf numFmtId="0" fontId="14" fillId="4" borderId="0" xfId="1" applyFont="1" applyFill="1" applyBorder="1" applyProtection="1">
      <protection locked="0"/>
    </xf>
    <xf numFmtId="0" fontId="14" fillId="4" borderId="0" xfId="1" applyFont="1" applyFill="1" applyBorder="1"/>
    <xf numFmtId="0" fontId="0" fillId="4" borderId="36" xfId="0" applyFill="1" applyBorder="1"/>
    <xf numFmtId="0" fontId="8" fillId="4" borderId="4" xfId="0" applyFont="1" applyFill="1" applyBorder="1"/>
    <xf numFmtId="0" fontId="8" fillId="4" borderId="37" xfId="0" applyFont="1" applyFill="1" applyBorder="1"/>
  </cellXfs>
  <cellStyles count="2">
    <cellStyle name="Link" xfId="1" builtinId="8"/>
    <cellStyle name="Standard"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17320</xdr:colOff>
      <xdr:row>0</xdr:row>
      <xdr:rowOff>133350</xdr:rowOff>
    </xdr:from>
    <xdr:to>
      <xdr:col>2</xdr:col>
      <xdr:colOff>264970</xdr:colOff>
      <xdr:row>0</xdr:row>
      <xdr:rowOff>1416558</xdr:rowOff>
    </xdr:to>
    <xdr:pic>
      <xdr:nvPicPr>
        <xdr:cNvPr id="3" name="Grafik 2">
          <a:extLst>
            <a:ext uri="{FF2B5EF4-FFF2-40B4-BE49-F238E27FC236}">
              <a16:creationId xmlns:a16="http://schemas.microsoft.com/office/drawing/2014/main" id="{B38CA088-1B19-4705-9029-E016C7598BF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584"/>
        <a:stretch/>
      </xdr:blipFill>
      <xdr:spPr>
        <a:xfrm>
          <a:off x="17320" y="133350"/>
          <a:ext cx="2343150" cy="1283208"/>
        </a:xfrm>
        <a:prstGeom prst="rect">
          <a:avLst/>
        </a:prstGeom>
      </xdr:spPr>
    </xdr:pic>
    <xdr:clientData/>
  </xdr:twoCellAnchor>
  <xdr:twoCellAnchor editAs="oneCell">
    <xdr:from>
      <xdr:col>0</xdr:col>
      <xdr:colOff>21926</xdr:colOff>
      <xdr:row>46</xdr:row>
      <xdr:rowOff>50181</xdr:rowOff>
    </xdr:from>
    <xdr:to>
      <xdr:col>5</xdr:col>
      <xdr:colOff>814804</xdr:colOff>
      <xdr:row>47</xdr:row>
      <xdr:rowOff>106658</xdr:rowOff>
    </xdr:to>
    <xdr:pic>
      <xdr:nvPicPr>
        <xdr:cNvPr id="5" name="Grafik 4">
          <a:extLst>
            <a:ext uri="{FF2B5EF4-FFF2-40B4-BE49-F238E27FC236}">
              <a16:creationId xmlns:a16="http://schemas.microsoft.com/office/drawing/2014/main" id="{81BD7594-9506-4E6A-8A62-EF6122CA58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26" y="9743269"/>
          <a:ext cx="5667437" cy="2133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omas.muff@vd.so.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showGridLines="0" tabSelected="1" zoomScaleNormal="100" workbookViewId="0">
      <selection activeCell="N44" sqref="N44"/>
    </sheetView>
  </sheetViews>
  <sheetFormatPr baseColWidth="10" defaultRowHeight="14.25"/>
  <sheetData>
    <row r="1" spans="1:11" ht="21">
      <c r="A1" s="100" t="s">
        <v>148</v>
      </c>
    </row>
    <row r="2" spans="1:11" ht="15">
      <c r="A2" s="95"/>
    </row>
    <row r="3" spans="1:11" ht="31.5" customHeight="1">
      <c r="A3" s="122" t="s">
        <v>121</v>
      </c>
      <c r="B3" s="122"/>
      <c r="C3" s="122"/>
      <c r="D3" s="122"/>
      <c r="E3" s="122"/>
      <c r="F3" s="122"/>
    </row>
    <row r="4" spans="1:11" ht="15">
      <c r="A4" s="96"/>
    </row>
    <row r="5" spans="1:11" ht="15">
      <c r="A5" s="95" t="s">
        <v>109</v>
      </c>
    </row>
    <row r="6" spans="1:11" ht="15">
      <c r="A6" s="96" t="s">
        <v>110</v>
      </c>
    </row>
    <row r="7" spans="1:11" ht="15">
      <c r="A7" s="96" t="s">
        <v>111</v>
      </c>
    </row>
    <row r="8" spans="1:11" ht="15">
      <c r="A8" s="96"/>
    </row>
    <row r="9" spans="1:11" ht="15">
      <c r="A9" s="95" t="s">
        <v>122</v>
      </c>
    </row>
    <row r="10" spans="1:11" ht="63" customHeight="1">
      <c r="A10" s="122" t="s">
        <v>124</v>
      </c>
      <c r="B10" s="122"/>
      <c r="C10" s="122"/>
      <c r="D10" s="122"/>
      <c r="E10" s="122"/>
      <c r="F10" s="122"/>
      <c r="G10" s="97"/>
      <c r="H10" s="97"/>
      <c r="I10" s="97"/>
      <c r="J10" s="97"/>
      <c r="K10" s="97"/>
    </row>
    <row r="11" spans="1:11" ht="35.25" customHeight="1">
      <c r="A11" s="122" t="s">
        <v>123</v>
      </c>
      <c r="B11" s="122"/>
      <c r="C11" s="122"/>
      <c r="D11" s="122"/>
      <c r="E11" s="122"/>
      <c r="F11" s="122"/>
      <c r="G11" s="97"/>
      <c r="H11" s="97"/>
      <c r="I11" s="97"/>
      <c r="J11" s="97"/>
      <c r="K11" s="97"/>
    </row>
    <row r="12" spans="1:11" ht="15">
      <c r="A12" s="96"/>
    </row>
    <row r="13" spans="1:11" ht="15">
      <c r="A13" s="95" t="s">
        <v>71</v>
      </c>
    </row>
    <row r="14" spans="1:11" ht="60" customHeight="1">
      <c r="A14" s="122" t="s">
        <v>136</v>
      </c>
      <c r="B14" s="122"/>
      <c r="C14" s="122"/>
      <c r="D14" s="122"/>
      <c r="E14" s="122"/>
      <c r="F14" s="122"/>
    </row>
    <row r="15" spans="1:11" ht="15">
      <c r="A15" s="96"/>
    </row>
    <row r="16" spans="1:11" ht="15">
      <c r="A16" s="95" t="s">
        <v>112</v>
      </c>
    </row>
    <row r="17" spans="1:11" ht="60" customHeight="1">
      <c r="A17" s="122" t="s">
        <v>125</v>
      </c>
      <c r="B17" s="122"/>
      <c r="C17" s="122"/>
      <c r="D17" s="122"/>
      <c r="E17" s="122"/>
      <c r="F17" s="122"/>
      <c r="G17" s="97"/>
      <c r="H17" s="97"/>
      <c r="I17" s="97"/>
      <c r="J17" s="97"/>
      <c r="K17" s="97"/>
    </row>
    <row r="18" spans="1:11" ht="54.75" customHeight="1">
      <c r="A18" s="122" t="s">
        <v>128</v>
      </c>
      <c r="B18" s="122"/>
      <c r="C18" s="122"/>
      <c r="D18" s="122"/>
      <c r="E18" s="122"/>
      <c r="F18" s="122"/>
      <c r="G18" s="97"/>
      <c r="H18" s="97"/>
      <c r="I18" s="97"/>
      <c r="J18" s="97"/>
      <c r="K18" s="97"/>
    </row>
    <row r="19" spans="1:11" ht="15">
      <c r="A19" s="96"/>
    </row>
    <row r="20" spans="1:11" ht="15">
      <c r="A20" s="95" t="s">
        <v>113</v>
      </c>
    </row>
    <row r="21" spans="1:11" ht="62.25" customHeight="1">
      <c r="A21" s="122" t="s">
        <v>114</v>
      </c>
      <c r="B21" s="122"/>
      <c r="C21" s="122"/>
      <c r="D21" s="122"/>
      <c r="E21" s="122"/>
      <c r="F21" s="122"/>
      <c r="G21" s="97"/>
      <c r="H21" s="97"/>
      <c r="I21" s="97"/>
      <c r="J21" s="97"/>
      <c r="K21" s="97"/>
    </row>
    <row r="22" spans="1:11" ht="15">
      <c r="A22" s="96"/>
    </row>
    <row r="23" spans="1:11" ht="15">
      <c r="A23" s="95" t="s">
        <v>115</v>
      </c>
    </row>
    <row r="24" spans="1:11" ht="49.5" customHeight="1">
      <c r="A24" s="122" t="s">
        <v>126</v>
      </c>
      <c r="B24" s="122"/>
      <c r="C24" s="122"/>
      <c r="D24" s="122"/>
      <c r="E24" s="122"/>
      <c r="F24" s="122"/>
      <c r="G24" s="97"/>
      <c r="H24" s="97"/>
      <c r="I24" s="97"/>
      <c r="J24" s="97"/>
      <c r="K24" s="97"/>
    </row>
    <row r="25" spans="1:11" ht="15">
      <c r="A25" s="96" t="s">
        <v>127</v>
      </c>
    </row>
    <row r="26" spans="1:11" ht="47.25" customHeight="1">
      <c r="A26" s="96"/>
    </row>
    <row r="27" spans="1:11" ht="27.75" customHeight="1">
      <c r="A27" s="95" t="s">
        <v>116</v>
      </c>
    </row>
    <row r="28" spans="1:11" ht="53.25" customHeight="1">
      <c r="A28" s="122" t="s">
        <v>133</v>
      </c>
      <c r="B28" s="122"/>
      <c r="C28" s="122"/>
      <c r="D28" s="122"/>
      <c r="E28" s="122"/>
      <c r="F28" s="122"/>
      <c r="G28" s="97"/>
      <c r="H28" s="97"/>
      <c r="I28" s="97"/>
      <c r="J28" s="97"/>
      <c r="K28" s="97"/>
    </row>
    <row r="29" spans="1:11" ht="51.75" customHeight="1">
      <c r="A29" s="122" t="s">
        <v>117</v>
      </c>
      <c r="B29" s="122"/>
      <c r="C29" s="122"/>
      <c r="D29" s="122"/>
      <c r="E29" s="122"/>
      <c r="F29" s="122"/>
      <c r="G29" s="97"/>
      <c r="H29" s="97"/>
      <c r="I29" s="97"/>
      <c r="J29" s="97"/>
      <c r="K29" s="97"/>
    </row>
    <row r="30" spans="1:11" ht="15">
      <c r="A30" s="96"/>
    </row>
    <row r="31" spans="1:11" ht="15">
      <c r="A31" s="95" t="s">
        <v>118</v>
      </c>
    </row>
    <row r="32" spans="1:11" ht="50.25" customHeight="1">
      <c r="A32" s="122" t="s">
        <v>130</v>
      </c>
      <c r="B32" s="122"/>
      <c r="C32" s="122"/>
      <c r="D32" s="122"/>
      <c r="E32" s="122"/>
      <c r="F32" s="122"/>
      <c r="G32" s="97"/>
      <c r="H32" s="97"/>
      <c r="I32" s="97"/>
      <c r="J32" s="97"/>
      <c r="K32" s="97"/>
    </row>
    <row r="33" spans="1:7" ht="15">
      <c r="A33" s="96"/>
    </row>
    <row r="34" spans="1:7" ht="15">
      <c r="A34" s="95" t="s">
        <v>90</v>
      </c>
    </row>
    <row r="35" spans="1:7" ht="29.25" customHeight="1">
      <c r="A35" s="122" t="s">
        <v>129</v>
      </c>
      <c r="B35" s="122"/>
      <c r="C35" s="122"/>
      <c r="D35" s="122"/>
      <c r="E35" s="122"/>
      <c r="F35" s="122"/>
    </row>
    <row r="36" spans="1:7" ht="15">
      <c r="A36" s="96"/>
    </row>
    <row r="37" spans="1:7" ht="15">
      <c r="A37" s="95" t="s">
        <v>119</v>
      </c>
    </row>
    <row r="38" spans="1:7" ht="36" customHeight="1">
      <c r="A38" s="122" t="s">
        <v>120</v>
      </c>
      <c r="B38" s="122"/>
      <c r="C38" s="122"/>
      <c r="D38" s="122"/>
      <c r="E38" s="122"/>
      <c r="F38" s="122"/>
    </row>
    <row r="41" spans="1:7" ht="15">
      <c r="A41" s="143"/>
      <c r="B41" s="144"/>
      <c r="C41" s="144"/>
      <c r="D41" s="144"/>
      <c r="E41" s="144"/>
      <c r="F41" s="144"/>
      <c r="G41" s="145"/>
    </row>
    <row r="42" spans="1:7" ht="15">
      <c r="A42" s="146" t="s">
        <v>149</v>
      </c>
      <c r="B42" s="146"/>
      <c r="C42" s="146"/>
      <c r="D42" s="147"/>
      <c r="E42" s="147"/>
      <c r="F42" s="147"/>
      <c r="G42" s="148"/>
    </row>
    <row r="43" spans="1:7" ht="15">
      <c r="A43" s="147" t="s">
        <v>150</v>
      </c>
      <c r="B43" s="147"/>
      <c r="C43" s="147"/>
      <c r="D43" s="147"/>
      <c r="E43" s="147"/>
      <c r="F43" s="147"/>
      <c r="G43" s="148"/>
    </row>
    <row r="44" spans="1:7" ht="15">
      <c r="A44" s="147" t="s">
        <v>151</v>
      </c>
      <c r="B44" s="147"/>
      <c r="C44" s="147"/>
      <c r="D44" s="147"/>
      <c r="E44" s="147"/>
      <c r="F44" s="147"/>
      <c r="G44" s="148"/>
    </row>
    <row r="45" spans="1:7" ht="15">
      <c r="A45" s="147" t="s">
        <v>152</v>
      </c>
      <c r="B45" s="147"/>
      <c r="C45" s="147"/>
      <c r="D45" s="147"/>
      <c r="E45" s="147"/>
      <c r="F45" s="147"/>
      <c r="G45" s="148"/>
    </row>
    <row r="46" spans="1:7" ht="15">
      <c r="A46" s="147" t="s">
        <v>153</v>
      </c>
      <c r="B46" s="147"/>
      <c r="C46" s="147"/>
      <c r="D46" s="147"/>
      <c r="E46" s="147"/>
      <c r="F46" s="147"/>
      <c r="G46" s="148"/>
    </row>
    <row r="47" spans="1:7" ht="15">
      <c r="A47" s="147" t="s">
        <v>154</v>
      </c>
      <c r="B47" s="147"/>
      <c r="C47" s="147"/>
      <c r="D47" s="147"/>
      <c r="E47" s="147"/>
      <c r="F47" s="147"/>
      <c r="G47" s="148"/>
    </row>
    <row r="48" spans="1:7" ht="15">
      <c r="A48" s="149" t="s">
        <v>155</v>
      </c>
      <c r="B48" s="149"/>
      <c r="C48" s="150"/>
      <c r="D48" s="147"/>
      <c r="E48" s="147"/>
      <c r="F48" s="147"/>
      <c r="G48" s="148"/>
    </row>
    <row r="49" spans="1:7" ht="15">
      <c r="A49" s="151"/>
      <c r="B49" s="152"/>
      <c r="C49" s="152"/>
      <c r="D49" s="152"/>
      <c r="E49" s="152"/>
      <c r="F49" s="152"/>
      <c r="G49" s="153"/>
    </row>
  </sheetData>
  <sheetProtection algorithmName="SHA-512" hashValue="B90q1Yoa21Ou4uF2N0EcEdiX87GGn63ccCGG2gfbSePhlwZYW2QvpgI7O13pWk2eloSOVUHoJp30ZEu7xAjLFQ==" saltValue="xCr7OxB33CmLWh1z1N6fXA==" spinCount="100000" sheet="1" objects="1" scenarios="1"/>
  <mergeCells count="13">
    <mergeCell ref="A38:F38"/>
    <mergeCell ref="A35:F35"/>
    <mergeCell ref="A14:F14"/>
    <mergeCell ref="A3:F3"/>
    <mergeCell ref="A10:F10"/>
    <mergeCell ref="A11:F11"/>
    <mergeCell ref="A17:F17"/>
    <mergeCell ref="A18:F18"/>
    <mergeCell ref="A21:F21"/>
    <mergeCell ref="A24:F24"/>
    <mergeCell ref="A28:F28"/>
    <mergeCell ref="A29:F29"/>
    <mergeCell ref="A32:F32"/>
  </mergeCells>
  <hyperlinks>
    <hyperlink ref="A48" r:id="rId1" xr:uid="{172D47CA-F9F1-4F5A-BE96-EDBCD11FBAE7}"/>
  </hyperlinks>
  <pageMargins left="0.7" right="0.7" top="0.78740157499999996" bottom="0.78740157499999996" header="0.3" footer="0.3"/>
  <pageSetup paperSize="9" orientation="portrait" r:id="rId2"/>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4"/>
  <sheetViews>
    <sheetView showGridLines="0" zoomScaleNormal="100" workbookViewId="0">
      <selection activeCell="C11" sqref="C11"/>
    </sheetView>
  </sheetViews>
  <sheetFormatPr baseColWidth="10" defaultColWidth="11" defaultRowHeight="12.75"/>
  <cols>
    <col min="1" max="1" width="12.625" style="1" customWidth="1"/>
    <col min="2" max="2" width="21.625" style="1" customWidth="1"/>
    <col min="3" max="3" width="12.125" style="1" customWidth="1"/>
    <col min="4" max="5" width="11.125" style="1" customWidth="1"/>
    <col min="6" max="6" width="9.75" style="1" customWidth="1"/>
    <col min="7" max="8" width="11" style="1" hidden="1" customWidth="1"/>
    <col min="9" max="9" width="11" style="1" customWidth="1"/>
    <col min="10" max="10" width="5.75" style="2" customWidth="1"/>
    <col min="11" max="11" width="58.125" style="1" bestFit="1" customWidth="1"/>
    <col min="12" max="16384" width="11" style="1"/>
  </cols>
  <sheetData>
    <row r="1" spans="1:14">
      <c r="A1" s="57" t="s">
        <v>1</v>
      </c>
      <c r="B1" s="67"/>
      <c r="C1" s="58"/>
      <c r="D1" s="58" t="s">
        <v>0</v>
      </c>
      <c r="E1" s="67"/>
      <c r="F1" s="48"/>
    </row>
    <row r="2" spans="1:14">
      <c r="A2" s="59" t="s">
        <v>2</v>
      </c>
      <c r="B2" s="68"/>
      <c r="C2" s="60"/>
      <c r="D2" s="60" t="s">
        <v>4</v>
      </c>
      <c r="E2" s="68"/>
      <c r="F2" s="49"/>
    </row>
    <row r="3" spans="1:14">
      <c r="A3" s="59" t="s">
        <v>3</v>
      </c>
      <c r="B3" s="68"/>
      <c r="C3" s="60"/>
      <c r="D3" s="60" t="s">
        <v>5</v>
      </c>
      <c r="E3" s="68"/>
      <c r="F3" s="49"/>
    </row>
    <row r="4" spans="1:14">
      <c r="A4" s="59" t="s">
        <v>6</v>
      </c>
      <c r="B4" s="68"/>
      <c r="C4" s="60"/>
      <c r="D4" s="60" t="s">
        <v>7</v>
      </c>
      <c r="E4" s="68"/>
      <c r="F4" s="49"/>
      <c r="H4" s="1" t="s">
        <v>11</v>
      </c>
    </row>
    <row r="5" spans="1:14" ht="12" customHeight="1">
      <c r="A5" s="59" t="s">
        <v>9</v>
      </c>
      <c r="B5" s="68"/>
      <c r="C5" s="60"/>
      <c r="D5" s="60" t="s">
        <v>8</v>
      </c>
      <c r="E5" s="68"/>
      <c r="F5" s="49"/>
      <c r="H5" s="1" t="s">
        <v>12</v>
      </c>
    </row>
    <row r="6" spans="1:14" ht="15" customHeight="1" thickBot="1">
      <c r="A6" s="61"/>
      <c r="B6" s="62"/>
      <c r="C6" s="62"/>
      <c r="D6" s="62" t="s">
        <v>10</v>
      </c>
      <c r="E6" s="69"/>
      <c r="F6" s="50"/>
    </row>
    <row r="7" spans="1:14" ht="12.75" customHeight="1" thickTop="1"/>
    <row r="9" spans="1:14">
      <c r="A9" s="6" t="s">
        <v>68</v>
      </c>
      <c r="H9" s="1" t="str">
        <f>IF(C13=0,"1","2")</f>
        <v>1</v>
      </c>
    </row>
    <row r="10" spans="1:14">
      <c r="J10" s="104" t="s">
        <v>137</v>
      </c>
      <c r="K10" s="77" t="s">
        <v>92</v>
      </c>
    </row>
    <row r="11" spans="1:14">
      <c r="B11" s="8" t="s">
        <v>122</v>
      </c>
      <c r="C11" s="44"/>
      <c r="D11" s="51" t="s">
        <v>69</v>
      </c>
      <c r="G11" s="25">
        <f>Heulagerraum!K12/100*G12</f>
        <v>0</v>
      </c>
      <c r="H11" s="1" t="s">
        <v>50</v>
      </c>
      <c r="J11" s="107" t="s">
        <v>137</v>
      </c>
      <c r="K11" s="80" t="s">
        <v>100</v>
      </c>
    </row>
    <row r="12" spans="1:14" ht="13.5" thickBot="1">
      <c r="B12" s="8" t="s">
        <v>71</v>
      </c>
      <c r="C12" s="45"/>
      <c r="D12" s="52" t="s">
        <v>70</v>
      </c>
      <c r="G12" s="16">
        <f>100-C13</f>
        <v>100</v>
      </c>
      <c r="J12" s="108" t="s">
        <v>137</v>
      </c>
      <c r="K12" s="78" t="s">
        <v>95</v>
      </c>
      <c r="L12" s="23"/>
      <c r="M12" s="23"/>
      <c r="N12" s="23"/>
    </row>
    <row r="13" spans="1:14" ht="13.5" thickTop="1">
      <c r="B13" s="8" t="s">
        <v>72</v>
      </c>
      <c r="C13" s="46">
        <v>0</v>
      </c>
      <c r="D13" s="52" t="s">
        <v>61</v>
      </c>
      <c r="K13" s="23"/>
      <c r="L13" s="23"/>
      <c r="M13" s="23"/>
      <c r="N13" s="23"/>
    </row>
    <row r="14" spans="1:14" ht="13.5" thickBot="1">
      <c r="B14" s="2" t="s">
        <v>73</v>
      </c>
      <c r="C14" s="46">
        <v>0</v>
      </c>
      <c r="D14" s="52" t="s">
        <v>61</v>
      </c>
      <c r="J14" s="103" t="s">
        <v>137</v>
      </c>
      <c r="K14" s="71" t="s">
        <v>96</v>
      </c>
      <c r="L14" s="30"/>
      <c r="M14" s="30"/>
      <c r="N14" s="23"/>
    </row>
    <row r="15" spans="1:14" ht="13.5" thickTop="1">
      <c r="B15" s="8" t="s">
        <v>103</v>
      </c>
      <c r="C15" s="46">
        <v>0</v>
      </c>
      <c r="D15" s="52" t="s">
        <v>61</v>
      </c>
      <c r="K15" s="30"/>
      <c r="L15" s="30"/>
      <c r="M15" s="30"/>
      <c r="N15" s="23"/>
    </row>
    <row r="16" spans="1:14" ht="13.5" thickBot="1">
      <c r="B16" s="2" t="s">
        <v>57</v>
      </c>
      <c r="C16" s="46">
        <v>0</v>
      </c>
      <c r="D16" s="52" t="s">
        <v>61</v>
      </c>
      <c r="J16" s="103" t="s">
        <v>137</v>
      </c>
      <c r="K16" s="71" t="s">
        <v>93</v>
      </c>
      <c r="L16" s="129"/>
      <c r="M16" s="30"/>
      <c r="N16" s="23"/>
    </row>
    <row r="17" spans="1:14" ht="13.5" thickTop="1">
      <c r="B17" s="8" t="s">
        <v>104</v>
      </c>
      <c r="C17" s="98">
        <f>100-C15</f>
        <v>100</v>
      </c>
      <c r="D17" s="99" t="s">
        <v>61</v>
      </c>
      <c r="K17" s="30"/>
      <c r="L17" s="129"/>
      <c r="M17" s="30"/>
      <c r="N17" s="23"/>
    </row>
    <row r="18" spans="1:14" ht="13.5" thickBot="1">
      <c r="B18" s="2" t="s">
        <v>58</v>
      </c>
      <c r="C18" s="47">
        <v>0</v>
      </c>
      <c r="D18" s="53" t="s">
        <v>61</v>
      </c>
      <c r="J18" s="103" t="s">
        <v>137</v>
      </c>
      <c r="K18" s="71" t="s">
        <v>93</v>
      </c>
      <c r="L18" s="130"/>
      <c r="M18" s="30"/>
      <c r="N18" s="23"/>
    </row>
    <row r="19" spans="1:14" ht="13.5" thickTop="1">
      <c r="B19" s="2"/>
      <c r="C19" s="2"/>
      <c r="K19" s="30"/>
      <c r="L19" s="130"/>
      <c r="M19" s="30"/>
      <c r="N19" s="23"/>
    </row>
    <row r="20" spans="1:14">
      <c r="B20" s="2"/>
      <c r="C20" s="2"/>
      <c r="K20" s="23"/>
      <c r="L20" s="23"/>
      <c r="M20" s="23"/>
      <c r="N20" s="23"/>
    </row>
    <row r="21" spans="1:14">
      <c r="A21" s="6" t="s">
        <v>33</v>
      </c>
      <c r="B21" s="2"/>
      <c r="C21" s="2"/>
      <c r="K21" s="23"/>
      <c r="L21" s="23"/>
      <c r="M21" s="23"/>
      <c r="N21" s="23"/>
    </row>
    <row r="22" spans="1:14">
      <c r="B22" s="2"/>
      <c r="C22" s="2"/>
      <c r="K22" s="23"/>
      <c r="L22" s="23"/>
      <c r="M22" s="23"/>
      <c r="N22" s="23"/>
    </row>
    <row r="23" spans="1:14">
      <c r="A23" s="6" t="s">
        <v>34</v>
      </c>
      <c r="B23" s="2"/>
      <c r="C23" s="6" t="s">
        <v>36</v>
      </c>
      <c r="E23" s="2"/>
      <c r="K23" s="23"/>
      <c r="L23" s="23"/>
      <c r="M23" s="23"/>
      <c r="N23" s="23"/>
    </row>
    <row r="24" spans="1:14">
      <c r="C24" s="2"/>
      <c r="K24" s="23"/>
      <c r="L24" s="23"/>
      <c r="M24" s="23"/>
      <c r="N24" s="23"/>
    </row>
    <row r="25" spans="1:14" ht="13.5" thickBot="1">
      <c r="A25" s="2" t="s">
        <v>38</v>
      </c>
      <c r="B25" s="63"/>
      <c r="C25" s="2" t="s">
        <v>39</v>
      </c>
      <c r="D25" s="123"/>
      <c r="E25" s="124"/>
      <c r="J25" s="103" t="s">
        <v>137</v>
      </c>
      <c r="K25" s="71" t="s">
        <v>97</v>
      </c>
      <c r="L25" s="23"/>
      <c r="M25" s="23"/>
      <c r="N25" s="23"/>
    </row>
    <row r="26" spans="1:14" ht="13.5" thickTop="1">
      <c r="A26" s="2" t="s">
        <v>39</v>
      </c>
      <c r="B26" s="64"/>
      <c r="C26" s="2" t="s">
        <v>40</v>
      </c>
      <c r="D26" s="125"/>
      <c r="E26" s="126"/>
    </row>
    <row r="27" spans="1:14" ht="13.5" thickBot="1">
      <c r="A27" s="2" t="s">
        <v>40</v>
      </c>
      <c r="B27" s="65"/>
      <c r="C27" s="2" t="s">
        <v>37</v>
      </c>
      <c r="D27" s="127"/>
      <c r="E27" s="128"/>
    </row>
    <row r="28" spans="1:14" ht="13.5" thickTop="1"/>
    <row r="29" spans="1:14">
      <c r="A29" s="6" t="s">
        <v>90</v>
      </c>
    </row>
    <row r="31" spans="1:14">
      <c r="A31" s="2" t="s">
        <v>38</v>
      </c>
      <c r="B31" s="63"/>
    </row>
    <row r="32" spans="1:14">
      <c r="A32" s="2" t="s">
        <v>39</v>
      </c>
      <c r="B32" s="64"/>
    </row>
    <row r="33" spans="1:3" ht="13.5" thickBot="1">
      <c r="A33" s="2" t="s">
        <v>40</v>
      </c>
      <c r="B33" s="65"/>
    </row>
    <row r="34" spans="1:3" ht="13.5" thickTop="1"/>
    <row r="37" spans="1:3">
      <c r="A37" s="2"/>
    </row>
    <row r="38" spans="1:3">
      <c r="A38" s="2"/>
    </row>
    <row r="42" spans="1:3">
      <c r="C42" s="21"/>
    </row>
    <row r="43" spans="1:3">
      <c r="C43" s="21"/>
    </row>
    <row r="44" spans="1:3">
      <c r="C44" s="21"/>
    </row>
  </sheetData>
  <sheetProtection algorithmName="SHA-512" hashValue="GoPMBWhLoOOZtLYs24YzWfJiRglP+q8zgZQXsoWkLmTqy5DZVoB2dFGzvbMPn6G6ek2i8yeWw60tDMguLrzg1Q==" saltValue="hPx4dqkpzAD6WqPA6cUC1w==" spinCount="100000" sheet="1" selectLockedCells="1"/>
  <mergeCells count="5">
    <mergeCell ref="D25:E25"/>
    <mergeCell ref="D26:E26"/>
    <mergeCell ref="D27:E27"/>
    <mergeCell ref="L16:L17"/>
    <mergeCell ref="L18:L19"/>
  </mergeCells>
  <pageMargins left="1.1811023622047245" right="0.78740157480314965" top="0.78740157480314965" bottom="0.78740157480314965" header="0.51181102362204722" footer="0.51181102362204722"/>
  <pageSetup paperSize="9" scale="65" fitToHeight="0" orientation="landscape" r:id="rId1"/>
  <headerFooter scaleWithDoc="0">
    <oddHeader xml:space="preserve">&amp;R
</oddHeader>
    <oddFooter>&amp;L&amp;8&amp;F&amp;R&amp;8&amp;P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67"/>
  <sheetViews>
    <sheetView showGridLines="0" zoomScaleNormal="100" zoomScalePageLayoutView="70" workbookViewId="0">
      <selection activeCell="G48" sqref="G48"/>
    </sheetView>
  </sheetViews>
  <sheetFormatPr baseColWidth="10" defaultColWidth="11" defaultRowHeight="12.75"/>
  <cols>
    <col min="1" max="1" width="11" style="1"/>
    <col min="2" max="2" width="19.125" style="1" customWidth="1"/>
    <col min="3" max="3" width="3.5" style="1" customWidth="1"/>
    <col min="4" max="4" width="12.75" style="2" customWidth="1"/>
    <col min="5" max="5" width="8.75" style="1" customWidth="1"/>
    <col min="6" max="6" width="9.75" style="1" customWidth="1"/>
    <col min="7" max="7" width="11" style="1"/>
    <col min="8" max="8" width="11.5" style="1" customWidth="1"/>
    <col min="9" max="9" width="11" style="1" customWidth="1"/>
    <col min="10" max="20" width="11" style="1" hidden="1" customWidth="1"/>
    <col min="21" max="21" width="4.375" style="2" customWidth="1"/>
    <col min="22" max="16384" width="11" style="1"/>
  </cols>
  <sheetData>
    <row r="1" spans="1:24">
      <c r="A1" s="81" t="s">
        <v>1</v>
      </c>
      <c r="B1" s="105" t="str">
        <f>IF(Grunddaten!B1&gt;0,Grunddaten!B1,"")</f>
        <v/>
      </c>
      <c r="C1" s="83"/>
      <c r="D1" s="83"/>
      <c r="E1" s="83" t="s">
        <v>0</v>
      </c>
      <c r="F1" s="83"/>
      <c r="G1" s="84" t="str">
        <f>IF(Grunddaten!E1&gt;0,Grunddaten!E1,"")</f>
        <v/>
      </c>
    </row>
    <row r="2" spans="1:24">
      <c r="A2" s="85" t="s">
        <v>2</v>
      </c>
      <c r="B2" s="82" t="str">
        <f>IF(Grunddaten!B2&gt;0,Grunddaten!B2,"")</f>
        <v/>
      </c>
      <c r="C2" s="86"/>
      <c r="D2" s="86"/>
      <c r="E2" s="86" t="s">
        <v>4</v>
      </c>
      <c r="F2" s="86"/>
      <c r="G2" s="87" t="str">
        <f>IF(Grunddaten!E2&gt;0,Grunddaten!E2,"")</f>
        <v/>
      </c>
    </row>
    <row r="3" spans="1:24">
      <c r="A3" s="85" t="s">
        <v>3</v>
      </c>
      <c r="B3" s="82" t="str">
        <f>IF(Grunddaten!B3&gt;0,Grunddaten!B3,"")</f>
        <v/>
      </c>
      <c r="C3" s="86"/>
      <c r="D3" s="86"/>
      <c r="E3" s="86" t="s">
        <v>5</v>
      </c>
      <c r="F3" s="86"/>
      <c r="G3" s="87" t="str">
        <f>IF(Grunddaten!E3&gt;0,Grunddaten!E3,"")</f>
        <v/>
      </c>
    </row>
    <row r="4" spans="1:24">
      <c r="A4" s="85" t="s">
        <v>6</v>
      </c>
      <c r="B4" s="82" t="str">
        <f>IF(Grunddaten!B4&gt;0,Grunddaten!B4,"")</f>
        <v/>
      </c>
      <c r="C4" s="86"/>
      <c r="D4" s="86"/>
      <c r="E4" s="86" t="s">
        <v>7</v>
      </c>
      <c r="F4" s="86"/>
      <c r="G4" s="87" t="str">
        <f>IF(Grunddaten!E4&gt;0,Grunddaten!E4,"")</f>
        <v/>
      </c>
    </row>
    <row r="5" spans="1:24">
      <c r="A5" s="85" t="s">
        <v>9</v>
      </c>
      <c r="B5" s="82" t="str">
        <f>IF(Grunddaten!B5&gt;0,Grunddaten!B5,"")</f>
        <v/>
      </c>
      <c r="C5" s="86"/>
      <c r="D5" s="86"/>
      <c r="E5" s="86" t="s">
        <v>8</v>
      </c>
      <c r="F5" s="86"/>
      <c r="G5" s="87" t="str">
        <f>IF(Grunddaten!E5&gt;0,Grunddaten!E5,"")</f>
        <v/>
      </c>
    </row>
    <row r="6" spans="1:24" ht="13.5" thickBot="1">
      <c r="A6" s="88"/>
      <c r="B6" s="89"/>
      <c r="C6" s="89"/>
      <c r="D6" s="89"/>
      <c r="E6" s="89" t="s">
        <v>10</v>
      </c>
      <c r="F6" s="89"/>
      <c r="G6" s="90" t="str">
        <f>IF(Grunddaten!E6&gt;0,Grunddaten!E6,"")</f>
        <v/>
      </c>
    </row>
    <row r="7" spans="1:24" ht="13.5" thickTop="1">
      <c r="L7" s="11"/>
    </row>
    <row r="8" spans="1:24" ht="12.75" customHeight="1"/>
    <row r="9" spans="1:24" ht="15">
      <c r="A9" s="7" t="s">
        <v>16</v>
      </c>
    </row>
    <row r="12" spans="1:24" ht="13.5" thickBot="1">
      <c r="C12" s="8"/>
      <c r="D12" s="8" t="s">
        <v>13</v>
      </c>
      <c r="E12" s="24">
        <f>K12*(Grunddaten!$C$13)/100</f>
        <v>0</v>
      </c>
      <c r="F12" s="6" t="s">
        <v>105</v>
      </c>
      <c r="K12" s="24">
        <f>Grunddaten!$C$11*Grunddaten!$C$12/365</f>
        <v>0</v>
      </c>
      <c r="U12" s="103" t="s">
        <v>137</v>
      </c>
      <c r="V12" s="72" t="s">
        <v>94</v>
      </c>
      <c r="W12" s="72"/>
      <c r="X12" s="71"/>
    </row>
    <row r="13" spans="1:24" ht="13.5" thickTop="1">
      <c r="C13" s="8"/>
      <c r="D13" s="8" t="s">
        <v>14</v>
      </c>
      <c r="E13" s="24">
        <f>E12/0.88</f>
        <v>0</v>
      </c>
      <c r="F13" s="6" t="s">
        <v>106</v>
      </c>
    </row>
    <row r="14" spans="1:24">
      <c r="C14" s="2"/>
      <c r="D14" s="8" t="s">
        <v>26</v>
      </c>
      <c r="E14" s="24">
        <f>E12*Grunddaten!C14/100</f>
        <v>0</v>
      </c>
      <c r="F14" s="6" t="s">
        <v>105</v>
      </c>
    </row>
    <row r="15" spans="1:24">
      <c r="C15" s="2"/>
      <c r="D15" s="8" t="s">
        <v>25</v>
      </c>
      <c r="E15" s="24">
        <f>E12-E14</f>
        <v>0</v>
      </c>
      <c r="F15" s="6" t="s">
        <v>105</v>
      </c>
    </row>
    <row r="16" spans="1:24">
      <c r="B16" s="2"/>
      <c r="C16" s="2"/>
      <c r="K16" s="5"/>
    </row>
    <row r="17" spans="1:30">
      <c r="B17" s="2"/>
      <c r="C17" s="2"/>
      <c r="K17" s="5"/>
    </row>
    <row r="18" spans="1:30">
      <c r="B18" s="2"/>
      <c r="C18" s="2"/>
      <c r="E18" s="10"/>
      <c r="F18" s="10"/>
      <c r="G18" s="10"/>
      <c r="H18" s="10"/>
      <c r="I18" s="10"/>
      <c r="J18" s="10"/>
    </row>
    <row r="19" spans="1:30" ht="12.75" customHeight="1">
      <c r="A19" s="42" t="s">
        <v>20</v>
      </c>
      <c r="B19" s="2"/>
      <c r="C19" s="2"/>
      <c r="E19" s="131" t="s">
        <v>81</v>
      </c>
      <c r="F19" s="131" t="s">
        <v>138</v>
      </c>
      <c r="G19" s="131" t="s">
        <v>80</v>
      </c>
      <c r="H19" s="14"/>
      <c r="I19" s="14"/>
      <c r="J19" s="14"/>
    </row>
    <row r="20" spans="1:30" ht="15" customHeight="1">
      <c r="A20" s="1" t="s">
        <v>98</v>
      </c>
      <c r="B20" s="2"/>
      <c r="C20" s="2"/>
      <c r="E20" s="131"/>
      <c r="F20" s="131"/>
      <c r="G20" s="131"/>
      <c r="H20" s="14"/>
      <c r="I20" s="14"/>
      <c r="J20" s="14"/>
    </row>
    <row r="21" spans="1:30">
      <c r="B21" s="2"/>
      <c r="C21" s="2"/>
    </row>
    <row r="22" spans="1:30">
      <c r="B22" s="2"/>
      <c r="C22" s="2"/>
      <c r="D22" s="2" t="s">
        <v>21</v>
      </c>
      <c r="E22" s="9">
        <v>110</v>
      </c>
      <c r="F22" s="9" t="s">
        <v>24</v>
      </c>
      <c r="G22" s="26">
        <f>ROUNDUP($E$14/(E22/100),0)</f>
        <v>0</v>
      </c>
      <c r="H22" s="13"/>
      <c r="I22" s="13"/>
      <c r="J22" s="13"/>
      <c r="L22" s="16"/>
    </row>
    <row r="23" spans="1:30" ht="14.25" customHeight="1" thickBot="1">
      <c r="B23" s="2"/>
      <c r="C23" s="2"/>
      <c r="D23" s="2" t="s">
        <v>22</v>
      </c>
      <c r="E23" s="9">
        <v>95</v>
      </c>
      <c r="F23" s="9" t="s">
        <v>24</v>
      </c>
      <c r="G23" s="27">
        <f>ROUNDUP($E$14/(E23/100),0)</f>
        <v>0</v>
      </c>
      <c r="H23" s="13"/>
      <c r="I23" s="13"/>
      <c r="J23" s="13"/>
      <c r="U23" s="103" t="s">
        <v>137</v>
      </c>
      <c r="V23" s="71" t="s">
        <v>101</v>
      </c>
      <c r="W23" s="72"/>
      <c r="X23" s="72"/>
      <c r="Y23" s="72"/>
      <c r="Z23" s="72"/>
      <c r="AA23" s="72"/>
      <c r="AB23" s="71"/>
      <c r="AC23" s="70"/>
      <c r="AD23" s="71"/>
    </row>
    <row r="24" spans="1:30" ht="14.25" thickTop="1" thickBot="1">
      <c r="B24" s="2"/>
      <c r="C24" s="2"/>
      <c r="D24" s="2" t="s">
        <v>23</v>
      </c>
      <c r="E24" s="9">
        <v>80</v>
      </c>
      <c r="F24" s="9" t="s">
        <v>24</v>
      </c>
      <c r="G24" s="28">
        <f>ROUNDUP($E$14/(E24/100),0)</f>
        <v>0</v>
      </c>
      <c r="H24" s="13"/>
      <c r="I24" s="13"/>
      <c r="J24" s="13"/>
    </row>
    <row r="25" spans="1:30" ht="13.5" thickTop="1">
      <c r="B25" s="2"/>
      <c r="C25" s="2"/>
      <c r="E25" s="9"/>
      <c r="F25" s="9"/>
      <c r="G25" s="106"/>
      <c r="H25" s="13"/>
      <c r="I25" s="13"/>
      <c r="J25" s="13"/>
    </row>
    <row r="26" spans="1:30">
      <c r="B26" s="2"/>
      <c r="C26" s="2"/>
      <c r="E26" s="9"/>
      <c r="F26" s="9"/>
      <c r="G26" s="13"/>
      <c r="H26" s="13"/>
      <c r="I26" s="13"/>
      <c r="J26" s="13"/>
    </row>
    <row r="27" spans="1:30">
      <c r="A27" s="41" t="s">
        <v>15</v>
      </c>
      <c r="B27" s="2"/>
      <c r="C27" s="2"/>
      <c r="E27" s="9"/>
      <c r="F27" s="9"/>
      <c r="G27" s="13"/>
      <c r="H27" s="13"/>
      <c r="I27" s="13"/>
      <c r="J27" s="13"/>
    </row>
    <row r="28" spans="1:30">
      <c r="A28" s="4"/>
      <c r="B28" s="2"/>
      <c r="C28" s="2"/>
      <c r="E28" s="9"/>
      <c r="F28" s="9"/>
      <c r="G28" s="13"/>
      <c r="H28" s="13"/>
      <c r="I28" s="13"/>
      <c r="J28" s="13"/>
    </row>
    <row r="29" spans="1:30" s="18" customFormat="1" ht="12.75" customHeight="1">
      <c r="D29" s="18" t="s">
        <v>38</v>
      </c>
      <c r="F29" s="18" t="s">
        <v>28</v>
      </c>
      <c r="G29" s="54">
        <v>1</v>
      </c>
      <c r="H29" s="19"/>
      <c r="I29" s="19"/>
      <c r="J29" s="19"/>
    </row>
    <row r="30" spans="1:30" s="18" customFormat="1" ht="12.75" customHeight="1">
      <c r="D30" s="18" t="s">
        <v>39</v>
      </c>
      <c r="F30" s="18" t="s">
        <v>28</v>
      </c>
      <c r="G30" s="55">
        <v>1</v>
      </c>
    </row>
    <row r="31" spans="1:30" s="18" customFormat="1" ht="12.75" customHeight="1" thickBot="1">
      <c r="D31" s="18" t="s">
        <v>40</v>
      </c>
      <c r="F31" s="18" t="s">
        <v>28</v>
      </c>
      <c r="G31" s="56">
        <v>1</v>
      </c>
      <c r="U31" s="104" t="s">
        <v>137</v>
      </c>
      <c r="V31" s="73" t="s">
        <v>134</v>
      </c>
      <c r="W31" s="73"/>
      <c r="X31" s="73"/>
      <c r="Y31" s="73"/>
      <c r="Z31" s="73"/>
      <c r="AA31" s="73"/>
      <c r="AB31" s="73"/>
      <c r="AC31" s="75"/>
    </row>
    <row r="32" spans="1:30" s="18" customFormat="1" ht="18" customHeight="1" thickTop="1">
      <c r="U32" s="101"/>
      <c r="V32" s="102"/>
      <c r="W32" s="102"/>
      <c r="X32" s="102"/>
      <c r="Y32" s="102"/>
      <c r="Z32" s="102"/>
      <c r="AA32" s="102"/>
      <c r="AB32" s="102"/>
      <c r="AC32" s="101"/>
    </row>
    <row r="33" spans="1:18">
      <c r="B33" s="2"/>
      <c r="C33" s="2"/>
    </row>
    <row r="34" spans="1:18">
      <c r="A34" s="3"/>
      <c r="B34" s="2"/>
      <c r="C34" s="2"/>
    </row>
    <row r="35" spans="1:18" ht="14.25" customHeight="1">
      <c r="A35" s="3"/>
      <c r="B35" s="2"/>
      <c r="C35" s="2"/>
      <c r="H35" s="14"/>
      <c r="I35" s="14"/>
      <c r="J35" s="14"/>
    </row>
    <row r="36" spans="1:18">
      <c r="A36" s="3"/>
      <c r="B36" s="2"/>
      <c r="C36" s="2"/>
      <c r="E36" s="29"/>
      <c r="H36" s="14"/>
      <c r="I36" s="14"/>
      <c r="J36" s="14"/>
    </row>
    <row r="37" spans="1:18">
      <c r="A37" s="3"/>
      <c r="B37" s="2"/>
      <c r="C37" s="2"/>
      <c r="E37" s="29"/>
      <c r="F37" s="131" t="s">
        <v>44</v>
      </c>
      <c r="G37" s="14"/>
      <c r="H37" s="14"/>
      <c r="I37" s="14"/>
      <c r="J37" s="14"/>
    </row>
    <row r="38" spans="1:18" ht="15" customHeight="1">
      <c r="B38" s="2"/>
      <c r="C38" s="2"/>
      <c r="E38" s="131" t="s">
        <v>132</v>
      </c>
      <c r="F38" s="131"/>
      <c r="G38" s="131" t="s">
        <v>79</v>
      </c>
      <c r="M38" s="1" t="s">
        <v>41</v>
      </c>
      <c r="N38" s="1" t="s">
        <v>42</v>
      </c>
    </row>
    <row r="39" spans="1:18" ht="15" customHeight="1">
      <c r="A39" s="4"/>
      <c r="B39" s="2"/>
      <c r="C39" s="2"/>
      <c r="E39" s="131"/>
      <c r="F39" s="131"/>
      <c r="G39" s="131"/>
      <c r="K39" s="134" t="s">
        <v>31</v>
      </c>
      <c r="L39" s="1" t="s">
        <v>29</v>
      </c>
      <c r="M39" s="1">
        <v>100</v>
      </c>
      <c r="N39" s="132">
        <f>Grunddaten!B25</f>
        <v>0</v>
      </c>
      <c r="O39" s="133">
        <f>IF(Grunddaten!B25=0,$E$15/(Heulagerraum!E40/100*0.88),N39)</f>
        <v>0</v>
      </c>
      <c r="R39" s="16"/>
    </row>
    <row r="40" spans="1:18">
      <c r="A40" s="4"/>
      <c r="B40" s="2"/>
      <c r="C40" s="2"/>
      <c r="D40" s="2" t="s">
        <v>18</v>
      </c>
      <c r="E40" s="9">
        <v>27</v>
      </c>
      <c r="F40" s="12">
        <f>IF(N39&gt;0,N39,O39)</f>
        <v>0</v>
      </c>
      <c r="G40" s="26">
        <f>ROUNDUP((ROUNDUP(O39/(Heulagerraum!G29),1))*(M39/100)*(M40/100),1)</f>
        <v>0</v>
      </c>
      <c r="H40" s="12"/>
      <c r="I40" s="12"/>
      <c r="J40" s="12"/>
      <c r="K40" s="134"/>
      <c r="L40" s="1" t="s">
        <v>30</v>
      </c>
      <c r="M40" s="1">
        <v>45</v>
      </c>
      <c r="N40" s="132"/>
      <c r="O40" s="133"/>
    </row>
    <row r="41" spans="1:18">
      <c r="B41" s="2"/>
      <c r="C41" s="15"/>
      <c r="D41" s="2" t="s">
        <v>17</v>
      </c>
      <c r="E41" s="9">
        <v>380</v>
      </c>
      <c r="F41" s="12">
        <f>IF(N41&gt;0,N41,O41)</f>
        <v>0</v>
      </c>
      <c r="G41" s="27">
        <f>ROUNDUP((ROUNDUP(O41/(Heulagerraum!G30),1))*(M41/100)*(M42/100),1)</f>
        <v>0</v>
      </c>
      <c r="H41" s="12"/>
      <c r="I41" s="12"/>
      <c r="J41" s="12"/>
      <c r="K41" s="134" t="s">
        <v>32</v>
      </c>
      <c r="L41" s="1" t="s">
        <v>29</v>
      </c>
      <c r="M41" s="1">
        <v>240</v>
      </c>
      <c r="N41" s="132">
        <f>Grunddaten!B26</f>
        <v>0</v>
      </c>
      <c r="O41" s="133">
        <f>IF(Grunddaten!B26=0,$E$15/(Heulagerraum!E41/100*0.88),N41)</f>
        <v>0</v>
      </c>
    </row>
    <row r="42" spans="1:18" ht="13.5" thickBot="1">
      <c r="D42" s="2" t="s">
        <v>19</v>
      </c>
      <c r="E42" s="9">
        <v>200</v>
      </c>
      <c r="F42" s="12">
        <f>IF(N43&gt;0,N43,O43)</f>
        <v>0</v>
      </c>
      <c r="G42" s="28">
        <f>ROUNDUP((ROUNDUP(O43/(Heulagerraum!G31),1))*(M43/100)*(M44/100),1)</f>
        <v>0</v>
      </c>
      <c r="H42" s="12"/>
      <c r="I42" s="12"/>
      <c r="J42" s="12"/>
      <c r="K42" s="134"/>
      <c r="L42" s="1" t="s">
        <v>30</v>
      </c>
      <c r="M42" s="1">
        <v>120</v>
      </c>
      <c r="N42" s="132"/>
      <c r="O42" s="133"/>
    </row>
    <row r="43" spans="1:18" ht="13.5" thickTop="1">
      <c r="A43" s="3"/>
      <c r="B43" s="2"/>
      <c r="C43" s="2"/>
      <c r="K43" s="134" t="s">
        <v>35</v>
      </c>
      <c r="L43" s="1" t="s">
        <v>29</v>
      </c>
      <c r="M43" s="1">
        <v>120</v>
      </c>
      <c r="N43" s="132">
        <f>Grunddaten!B27</f>
        <v>0</v>
      </c>
      <c r="O43" s="133">
        <f>IF(Grunddaten!B27=0,$E$15/(Heulagerraum!E42/100*0.88),N43)</f>
        <v>0</v>
      </c>
    </row>
    <row r="44" spans="1:18">
      <c r="K44" s="134"/>
      <c r="L44" s="1" t="s">
        <v>30</v>
      </c>
      <c r="M44" s="1">
        <v>120</v>
      </c>
      <c r="N44" s="132"/>
      <c r="O44" s="133"/>
    </row>
    <row r="45" spans="1:18">
      <c r="A45" s="3"/>
      <c r="B45" s="2"/>
      <c r="C45" s="2"/>
      <c r="Q45" s="12"/>
    </row>
    <row r="46" spans="1:18">
      <c r="A46" s="41" t="s">
        <v>91</v>
      </c>
      <c r="B46" s="2"/>
      <c r="C46" s="2"/>
      <c r="P46" s="16"/>
      <c r="Q46" s="12"/>
    </row>
    <row r="48" spans="1:18" s="18" customFormat="1" ht="12.75" customHeight="1">
      <c r="D48" s="18" t="s">
        <v>38</v>
      </c>
      <c r="F48" s="18" t="s">
        <v>28</v>
      </c>
      <c r="G48" s="54">
        <v>1</v>
      </c>
      <c r="H48" s="19"/>
      <c r="I48" s="19"/>
      <c r="J48" s="19"/>
    </row>
    <row r="49" spans="1:29" s="18" customFormat="1" ht="12.75" customHeight="1">
      <c r="D49" s="18" t="s">
        <v>39</v>
      </c>
      <c r="F49" s="18" t="s">
        <v>28</v>
      </c>
      <c r="G49" s="55">
        <v>1</v>
      </c>
    </row>
    <row r="50" spans="1:29" s="18" customFormat="1" ht="12.75" customHeight="1" thickBot="1">
      <c r="D50" s="18" t="s">
        <v>40</v>
      </c>
      <c r="F50" s="18" t="s">
        <v>28</v>
      </c>
      <c r="G50" s="56">
        <v>1</v>
      </c>
      <c r="U50" s="104" t="s">
        <v>137</v>
      </c>
      <c r="V50" s="73" t="s">
        <v>134</v>
      </c>
      <c r="W50" s="73"/>
      <c r="X50" s="73"/>
      <c r="Y50" s="73"/>
      <c r="Z50" s="73"/>
      <c r="AA50" s="73"/>
      <c r="AB50" s="73"/>
      <c r="AC50" s="75"/>
    </row>
    <row r="51" spans="1:29" s="18" customFormat="1" ht="18" customHeight="1" thickTop="1">
      <c r="G51" s="1"/>
      <c r="U51" s="101"/>
      <c r="V51" s="102"/>
      <c r="W51" s="102"/>
      <c r="X51" s="102"/>
      <c r="Y51" s="102"/>
      <c r="Z51" s="102"/>
      <c r="AA51" s="102"/>
      <c r="AB51" s="102"/>
      <c r="AC51" s="101"/>
    </row>
    <row r="53" spans="1:29">
      <c r="A53" s="3"/>
    </row>
    <row r="54" spans="1:29">
      <c r="A54" s="3"/>
    </row>
    <row r="58" spans="1:29" ht="15" customHeight="1">
      <c r="B58" s="2"/>
      <c r="C58" s="2"/>
      <c r="E58" s="131" t="s">
        <v>132</v>
      </c>
      <c r="F58" s="131" t="s">
        <v>107</v>
      </c>
      <c r="G58" s="43"/>
    </row>
    <row r="59" spans="1:29" ht="12.75" customHeight="1">
      <c r="B59" s="2"/>
      <c r="C59" s="2"/>
      <c r="E59" s="131"/>
      <c r="F59" s="131"/>
      <c r="G59" s="131" t="s">
        <v>79</v>
      </c>
      <c r="M59" s="1" t="s">
        <v>41</v>
      </c>
      <c r="N59" s="1" t="s">
        <v>42</v>
      </c>
      <c r="U59" s="1"/>
    </row>
    <row r="60" spans="1:29">
      <c r="B60" s="2"/>
      <c r="C60" s="2"/>
      <c r="E60" s="131"/>
      <c r="F60" s="131"/>
      <c r="G60" s="131"/>
      <c r="K60" s="1" t="s">
        <v>31</v>
      </c>
      <c r="L60" s="1" t="s">
        <v>29</v>
      </c>
      <c r="M60" s="1">
        <v>100</v>
      </c>
      <c r="N60" s="1">
        <f>Grunddaten!B31</f>
        <v>0</v>
      </c>
      <c r="O60" s="1">
        <f>N60</f>
        <v>0</v>
      </c>
      <c r="U60" s="1"/>
    </row>
    <row r="61" spans="1:29">
      <c r="B61" s="2"/>
      <c r="C61" s="2"/>
      <c r="D61" s="2" t="s">
        <v>18</v>
      </c>
      <c r="E61" s="9">
        <v>18</v>
      </c>
      <c r="F61" s="12">
        <f>IF(N60&gt;0,N60,O60)</f>
        <v>0</v>
      </c>
      <c r="G61" s="26">
        <f>ROUNDUP((ROUNDUP(O60/(Heulagerraum!G48),1))*M60/100*M61/100,1)</f>
        <v>0</v>
      </c>
      <c r="L61" s="1" t="s">
        <v>30</v>
      </c>
      <c r="M61" s="1">
        <v>45</v>
      </c>
      <c r="S61" s="2"/>
      <c r="U61" s="1"/>
    </row>
    <row r="62" spans="1:29">
      <c r="B62" s="2"/>
      <c r="C62" s="15"/>
      <c r="D62" s="2" t="s">
        <v>17</v>
      </c>
      <c r="E62" s="9">
        <v>300</v>
      </c>
      <c r="F62" s="12">
        <f>IF(N62&gt;0,N62,O62)</f>
        <v>0</v>
      </c>
      <c r="G62" s="27">
        <f>ROUNDUP((ROUNDUP(O62/(G49),1))*M62/100*M63/100,1)</f>
        <v>0</v>
      </c>
      <c r="K62" s="1" t="s">
        <v>32</v>
      </c>
      <c r="L62" s="1" t="s">
        <v>29</v>
      </c>
      <c r="M62" s="1">
        <v>240</v>
      </c>
      <c r="N62" s="1">
        <f>Grunddaten!B32</f>
        <v>0</v>
      </c>
      <c r="O62" s="1">
        <f t="shared" ref="O62" si="0">N62</f>
        <v>0</v>
      </c>
      <c r="S62" s="2"/>
      <c r="U62" s="1"/>
    </row>
    <row r="63" spans="1:29" ht="13.5" thickBot="1">
      <c r="D63" s="2" t="s">
        <v>19</v>
      </c>
      <c r="E63" s="9">
        <v>160</v>
      </c>
      <c r="F63" s="12">
        <f>IF(N64&gt;0,N64,O64)</f>
        <v>0</v>
      </c>
      <c r="G63" s="28">
        <f>ROUNDUP((ROUNDUP(O64/(G50),1))*(M64/100)*(M65/100),1)</f>
        <v>0</v>
      </c>
      <c r="L63" s="1" t="s">
        <v>30</v>
      </c>
      <c r="M63" s="1">
        <v>120</v>
      </c>
      <c r="S63" s="2"/>
      <c r="U63" s="1"/>
    </row>
    <row r="64" spans="1:29" ht="13.5" thickTop="1">
      <c r="K64" s="1" t="s">
        <v>35</v>
      </c>
      <c r="L64" s="1" t="s">
        <v>29</v>
      </c>
      <c r="M64" s="1">
        <v>120</v>
      </c>
      <c r="N64" s="1">
        <f>Grunddaten!B33</f>
        <v>0</v>
      </c>
      <c r="O64" s="1">
        <f t="shared" ref="O64" si="1">N64</f>
        <v>0</v>
      </c>
      <c r="U64" s="1"/>
    </row>
    <row r="65" spans="12:21">
      <c r="L65" s="1" t="s">
        <v>30</v>
      </c>
      <c r="M65" s="1">
        <v>120</v>
      </c>
      <c r="U65" s="1"/>
    </row>
    <row r="66" spans="12:21">
      <c r="Q66" s="12"/>
    </row>
    <row r="67" spans="12:21">
      <c r="P67" s="16"/>
      <c r="Q67" s="12"/>
    </row>
  </sheetData>
  <sheetProtection algorithmName="SHA-512" hashValue="4jXyRNFZLR8iihZhFvidRSBrdZnnXkv91YHgbGPm4BH5aReTkc1o7H2nDOXLsbRfUun53Ljz+5DNaGQKvXOyYw==" saltValue="nKxR4THfNnTMclorT+kwRA==" spinCount="100000" sheet="1" selectLockedCells="1"/>
  <mergeCells count="18">
    <mergeCell ref="E38:E39"/>
    <mergeCell ref="G19:G20"/>
    <mergeCell ref="F19:F20"/>
    <mergeCell ref="E19:E20"/>
    <mergeCell ref="G38:G39"/>
    <mergeCell ref="F37:F39"/>
    <mergeCell ref="O39:O40"/>
    <mergeCell ref="O41:O42"/>
    <mergeCell ref="K39:K40"/>
    <mergeCell ref="K41:K42"/>
    <mergeCell ref="N39:N40"/>
    <mergeCell ref="N41:N42"/>
    <mergeCell ref="E58:E60"/>
    <mergeCell ref="F58:F60"/>
    <mergeCell ref="G59:G60"/>
    <mergeCell ref="N43:N44"/>
    <mergeCell ref="O43:O44"/>
    <mergeCell ref="K43:K44"/>
  </mergeCells>
  <conditionalFormatting sqref="G48">
    <cfRule type="cellIs" dxfId="9" priority="8" operator="greaterThan">
      <formula>15</formula>
    </cfRule>
  </conditionalFormatting>
  <conditionalFormatting sqref="G29">
    <cfRule type="cellIs" dxfId="8" priority="7" operator="greaterThan">
      <formula>15</formula>
    </cfRule>
  </conditionalFormatting>
  <conditionalFormatting sqref="G31">
    <cfRule type="expression" dxfId="7" priority="5" stopIfTrue="1">
      <formula>$G$51&gt;$G$50</formula>
    </cfRule>
    <cfRule type="cellIs" dxfId="6" priority="6" stopIfTrue="1" operator="greaterThan">
      <formula>6</formula>
    </cfRule>
  </conditionalFormatting>
  <conditionalFormatting sqref="G50">
    <cfRule type="expression" dxfId="5" priority="1" stopIfTrue="1">
      <formula>$G$51&gt;$G$50</formula>
    </cfRule>
    <cfRule type="cellIs" dxfId="4" priority="2" stopIfTrue="1" operator="greaterThan">
      <formula>7</formula>
    </cfRule>
  </conditionalFormatting>
  <pageMargins left="1.1811023622047245" right="0.78740157480314965" top="0.78740157480314965" bottom="0.78740157480314965" header="0.51181102362204722" footer="0.51181102362204722"/>
  <pageSetup paperSize="9" scale="59" orientation="landscape" r:id="rId1"/>
  <headerFooter scaleWithDoc="0">
    <oddFooter>&amp;R&amp;8&amp;P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75"/>
  <sheetViews>
    <sheetView showGridLines="0" zoomScaleNormal="100" zoomScaleSheetLayoutView="115" workbookViewId="0">
      <selection activeCell="C29" sqref="C29"/>
    </sheetView>
  </sheetViews>
  <sheetFormatPr baseColWidth="10" defaultColWidth="11" defaultRowHeight="12.75"/>
  <cols>
    <col min="1" max="1" width="16.875" style="1" customWidth="1"/>
    <col min="2" max="2" width="11" style="1"/>
    <col min="3" max="3" width="3.75" style="1" customWidth="1"/>
    <col min="4" max="7" width="11" style="1"/>
    <col min="8" max="8" width="11" style="1" customWidth="1"/>
    <col min="9" max="18" width="11" style="1" hidden="1" customWidth="1"/>
    <col min="19" max="19" width="11" style="1" customWidth="1"/>
    <col min="20" max="20" width="6" style="1" customWidth="1"/>
    <col min="21" max="27" width="11" style="1"/>
    <col min="28" max="28" width="6.875" style="1" customWidth="1"/>
    <col min="29" max="16384" width="11" style="1"/>
  </cols>
  <sheetData>
    <row r="1" spans="1:23">
      <c r="A1" s="81" t="s">
        <v>1</v>
      </c>
      <c r="B1" s="83" t="str">
        <f>IF(Grunddaten!B1&gt;0,Grunddaten!B1,"")</f>
        <v/>
      </c>
      <c r="C1" s="83"/>
      <c r="D1" s="83"/>
      <c r="E1" s="83" t="s">
        <v>0</v>
      </c>
      <c r="F1" s="83" t="str">
        <f>IF(Grunddaten!E1&gt;0,Grunddaten!E1,"")</f>
        <v/>
      </c>
      <c r="G1" s="91"/>
    </row>
    <row r="2" spans="1:23">
      <c r="A2" s="85" t="s">
        <v>2</v>
      </c>
      <c r="B2" s="86" t="str">
        <f>IF(Grunddaten!B2&gt;0,Grunddaten!B2,"")</f>
        <v/>
      </c>
      <c r="C2" s="86"/>
      <c r="D2" s="86"/>
      <c r="E2" s="86" t="s">
        <v>4</v>
      </c>
      <c r="F2" s="86" t="str">
        <f>IF(Grunddaten!E2&gt;0,Grunddaten!E2,"")</f>
        <v/>
      </c>
      <c r="G2" s="92"/>
    </row>
    <row r="3" spans="1:23">
      <c r="A3" s="85" t="s">
        <v>3</v>
      </c>
      <c r="B3" s="86" t="str">
        <f>IF(Grunddaten!B3&gt;0,Grunddaten!B3,"")</f>
        <v/>
      </c>
      <c r="C3" s="86"/>
      <c r="D3" s="86"/>
      <c r="E3" s="86" t="s">
        <v>5</v>
      </c>
      <c r="F3" s="86" t="str">
        <f>IF(Grunddaten!E3&gt;0,Grunddaten!E3,"")</f>
        <v/>
      </c>
      <c r="G3" s="92"/>
    </row>
    <row r="4" spans="1:23">
      <c r="A4" s="85" t="s">
        <v>6</v>
      </c>
      <c r="B4" s="86" t="str">
        <f>IF(Grunddaten!B4&gt;0,Grunddaten!B4,"")</f>
        <v/>
      </c>
      <c r="C4" s="86"/>
      <c r="D4" s="86"/>
      <c r="E4" s="86" t="s">
        <v>7</v>
      </c>
      <c r="F4" s="86" t="str">
        <f>IF(Grunddaten!E4&gt;0,Grunddaten!E4,"")</f>
        <v/>
      </c>
      <c r="G4" s="92"/>
    </row>
    <row r="5" spans="1:23">
      <c r="A5" s="85" t="s">
        <v>9</v>
      </c>
      <c r="B5" s="86" t="str">
        <f>IF(Grunddaten!B5&gt;0,Grunddaten!B5,"")</f>
        <v/>
      </c>
      <c r="C5" s="86"/>
      <c r="D5" s="86"/>
      <c r="E5" s="86" t="s">
        <v>8</v>
      </c>
      <c r="F5" s="86" t="str">
        <f>IF(Grunddaten!E5&gt;0,Grunddaten!E5,"")</f>
        <v/>
      </c>
      <c r="G5" s="92"/>
    </row>
    <row r="6" spans="1:23" ht="13.5" thickBot="1">
      <c r="A6" s="88"/>
      <c r="B6" s="89"/>
      <c r="C6" s="89"/>
      <c r="D6" s="89"/>
      <c r="E6" s="89" t="s">
        <v>10</v>
      </c>
      <c r="F6" s="89" t="str">
        <f>IF(Grunddaten!E6&gt;0,Grunddaten!E6,"")</f>
        <v/>
      </c>
      <c r="G6" s="93"/>
    </row>
    <row r="7" spans="1:23" ht="12.75" customHeight="1" thickTop="1"/>
    <row r="9" spans="1:23" ht="15">
      <c r="A9" s="7" t="s">
        <v>47</v>
      </c>
      <c r="D9" s="2"/>
    </row>
    <row r="10" spans="1:23">
      <c r="D10" s="2"/>
    </row>
    <row r="11" spans="1:23">
      <c r="D11" s="2"/>
    </row>
    <row r="12" spans="1:23" ht="13.5" thickBot="1">
      <c r="C12" s="8"/>
      <c r="D12" s="8" t="s">
        <v>48</v>
      </c>
      <c r="E12" s="24">
        <f>Grunddaten!G11</f>
        <v>0</v>
      </c>
      <c r="F12" s="6" t="s">
        <v>105</v>
      </c>
      <c r="T12" s="103" t="s">
        <v>137</v>
      </c>
      <c r="U12" s="71" t="s">
        <v>94</v>
      </c>
      <c r="V12" s="72"/>
      <c r="W12" s="71"/>
    </row>
    <row r="13" spans="1:23" ht="13.5" thickTop="1">
      <c r="C13" s="8"/>
      <c r="D13" s="8" t="s">
        <v>49</v>
      </c>
      <c r="E13" s="24">
        <f>E12/0.35</f>
        <v>0</v>
      </c>
      <c r="F13" s="6" t="s">
        <v>106</v>
      </c>
    </row>
    <row r="14" spans="1:23">
      <c r="C14" s="2"/>
      <c r="D14" s="8" t="s">
        <v>51</v>
      </c>
      <c r="E14" s="24">
        <f>E12*Grunddaten!C15/100</f>
        <v>0</v>
      </c>
      <c r="F14" s="6" t="s">
        <v>105</v>
      </c>
    </row>
    <row r="15" spans="1:23">
      <c r="C15" s="2"/>
      <c r="D15" s="2" t="s">
        <v>53</v>
      </c>
      <c r="E15" s="25">
        <f>E14*Grunddaten!C16/100</f>
        <v>0</v>
      </c>
      <c r="F15" s="1" t="s">
        <v>105</v>
      </c>
    </row>
    <row r="16" spans="1:23">
      <c r="D16" s="2" t="s">
        <v>54</v>
      </c>
      <c r="E16" s="25">
        <f>E14-E15</f>
        <v>0</v>
      </c>
      <c r="F16" s="1" t="s">
        <v>105</v>
      </c>
    </row>
    <row r="17" spans="1:25">
      <c r="D17" s="8" t="s">
        <v>52</v>
      </c>
      <c r="E17" s="24">
        <f>E12*Grunddaten!C17/100</f>
        <v>0</v>
      </c>
      <c r="F17" s="6" t="s">
        <v>105</v>
      </c>
    </row>
    <row r="18" spans="1:25">
      <c r="D18" s="2" t="s">
        <v>55</v>
      </c>
      <c r="E18" s="25">
        <f>E17*Grunddaten!C18/100</f>
        <v>0</v>
      </c>
      <c r="F18" s="1" t="s">
        <v>105</v>
      </c>
    </row>
    <row r="19" spans="1:25">
      <c r="D19" s="2" t="s">
        <v>56</v>
      </c>
      <c r="E19" s="25">
        <f>E17-E18</f>
        <v>0</v>
      </c>
      <c r="F19" s="1" t="s">
        <v>105</v>
      </c>
    </row>
    <row r="22" spans="1:25">
      <c r="A22" s="40" t="s">
        <v>66</v>
      </c>
    </row>
    <row r="23" spans="1:25" ht="14.25">
      <c r="A23" s="6"/>
      <c r="D23" s="2" t="s">
        <v>65</v>
      </c>
      <c r="E23" s="36" t="str">
        <f>IF((E15*100)&gt;0,(E15*100)/225*1.15,"0")</f>
        <v>0</v>
      </c>
      <c r="F23" s="34" t="s">
        <v>77</v>
      </c>
      <c r="T23" s="104" t="s">
        <v>137</v>
      </c>
      <c r="U23" s="73" t="s">
        <v>139</v>
      </c>
      <c r="V23" s="73"/>
      <c r="W23" s="73"/>
      <c r="X23" s="73"/>
      <c r="Y23" s="77"/>
    </row>
    <row r="24" spans="1:25" ht="15" thickBot="1">
      <c r="A24" s="6"/>
      <c r="D24" s="2" t="s">
        <v>64</v>
      </c>
      <c r="E24" s="37" t="str">
        <f>IF((E18*100)&gt;90,(E18*100)/210*1.15,"0")</f>
        <v>0</v>
      </c>
      <c r="F24" s="35" t="s">
        <v>77</v>
      </c>
      <c r="T24" s="108" t="s">
        <v>137</v>
      </c>
      <c r="U24" s="74" t="s">
        <v>140</v>
      </c>
      <c r="V24" s="74"/>
      <c r="W24" s="74"/>
      <c r="X24" s="74"/>
      <c r="Y24" s="78"/>
    </row>
    <row r="25" spans="1:25" ht="13.5" thickTop="1">
      <c r="A25" s="6"/>
      <c r="D25" s="2"/>
      <c r="E25" s="11"/>
      <c r="F25" s="6"/>
    </row>
    <row r="26" spans="1:25" ht="14.25">
      <c r="A26" s="40" t="s">
        <v>67</v>
      </c>
      <c r="D26" s="2" t="s">
        <v>65</v>
      </c>
      <c r="E26" s="36" t="str">
        <f>IF((E15*100)&gt;0,(E15*100)/200,"0")</f>
        <v>0</v>
      </c>
      <c r="F26" s="32" t="s">
        <v>77</v>
      </c>
      <c r="T26" s="104" t="s">
        <v>137</v>
      </c>
      <c r="U26" s="73" t="s">
        <v>141</v>
      </c>
      <c r="V26" s="73"/>
      <c r="W26" s="73"/>
      <c r="X26" s="73"/>
      <c r="Y26" s="77"/>
    </row>
    <row r="27" spans="1:25" ht="15" thickBot="1">
      <c r="D27" s="2" t="s">
        <v>64</v>
      </c>
      <c r="E27" s="37" t="str">
        <f>IF((E18*100)&gt;0,(E18*100)/200,"0")</f>
        <v>0</v>
      </c>
      <c r="F27" s="33" t="s">
        <v>77</v>
      </c>
      <c r="T27" s="108" t="s">
        <v>137</v>
      </c>
      <c r="U27" s="74" t="s">
        <v>142</v>
      </c>
      <c r="V27" s="74"/>
      <c r="W27" s="74"/>
      <c r="X27" s="74"/>
      <c r="Y27" s="78"/>
    </row>
    <row r="28" spans="1:25" ht="13.5" thickTop="1">
      <c r="E28" s="16"/>
    </row>
    <row r="29" spans="1:25" ht="15" thickBot="1">
      <c r="B29" s="2" t="s">
        <v>89</v>
      </c>
      <c r="C29" s="66">
        <v>1</v>
      </c>
      <c r="D29" s="3" t="s">
        <v>88</v>
      </c>
      <c r="E29" s="38">
        <f>((SUM(E26,E27))/C29)</f>
        <v>0</v>
      </c>
      <c r="F29" s="39" t="s">
        <v>78</v>
      </c>
      <c r="T29" s="103" t="s">
        <v>137</v>
      </c>
      <c r="U29" s="71" t="s">
        <v>99</v>
      </c>
      <c r="V29" s="72"/>
      <c r="W29" s="71"/>
      <c r="X29" s="79"/>
      <c r="Y29" s="71"/>
    </row>
    <row r="30" spans="1:25" ht="13.5" thickTop="1">
      <c r="D30" s="2"/>
      <c r="E30" s="16"/>
    </row>
    <row r="31" spans="1:25">
      <c r="D31" s="2"/>
      <c r="E31" s="16"/>
    </row>
    <row r="32" spans="1:25">
      <c r="D32" s="2"/>
      <c r="E32" s="16"/>
    </row>
    <row r="33" spans="1:28">
      <c r="D33" s="2"/>
      <c r="E33" s="20"/>
    </row>
    <row r="34" spans="1:28">
      <c r="D34" s="2"/>
      <c r="E34" s="16"/>
    </row>
    <row r="36" spans="1:28">
      <c r="A36" s="40" t="s">
        <v>59</v>
      </c>
    </row>
    <row r="38" spans="1:28" ht="14.25" customHeight="1">
      <c r="C38" s="18" t="s">
        <v>39</v>
      </c>
      <c r="D38" s="18"/>
      <c r="E38" s="18" t="s">
        <v>28</v>
      </c>
      <c r="F38" s="54">
        <v>1</v>
      </c>
      <c r="G38" s="18"/>
      <c r="H38" s="18"/>
      <c r="I38" s="18"/>
      <c r="J38" s="18"/>
      <c r="K38" s="18"/>
      <c r="L38" s="18"/>
      <c r="M38" s="18"/>
      <c r="N38" s="18"/>
      <c r="O38" s="18"/>
      <c r="P38" s="18"/>
      <c r="Q38" s="18"/>
      <c r="R38" s="18"/>
      <c r="S38" s="18"/>
    </row>
    <row r="39" spans="1:28" ht="14.25" customHeight="1">
      <c r="C39" s="18" t="s">
        <v>40</v>
      </c>
      <c r="D39" s="18"/>
      <c r="E39" s="18" t="s">
        <v>27</v>
      </c>
      <c r="F39" s="55">
        <v>1</v>
      </c>
      <c r="G39" s="18"/>
      <c r="H39" s="18"/>
      <c r="I39" s="18"/>
      <c r="J39" s="18"/>
      <c r="K39" s="18"/>
      <c r="L39" s="18"/>
      <c r="M39" s="18"/>
      <c r="N39" s="18"/>
      <c r="O39" s="18"/>
      <c r="P39" s="18"/>
      <c r="Q39" s="18"/>
      <c r="R39" s="18"/>
      <c r="S39" s="18"/>
      <c r="T39" s="104" t="s">
        <v>137</v>
      </c>
      <c r="U39" s="73" t="s">
        <v>102</v>
      </c>
      <c r="V39" s="73"/>
      <c r="W39" s="73"/>
      <c r="X39" s="73"/>
      <c r="Y39" s="73"/>
      <c r="Z39" s="73"/>
      <c r="AA39" s="73"/>
      <c r="AB39" s="75"/>
    </row>
    <row r="40" spans="1:28" ht="14.25" customHeight="1" thickBot="1">
      <c r="C40" s="18"/>
      <c r="D40" s="18"/>
      <c r="E40" s="18" t="s">
        <v>28</v>
      </c>
      <c r="F40" s="56">
        <v>1</v>
      </c>
      <c r="G40" s="18"/>
      <c r="H40" s="18"/>
      <c r="I40" s="18"/>
      <c r="J40" s="18"/>
      <c r="K40" s="18"/>
      <c r="L40" s="18"/>
      <c r="M40" s="18"/>
      <c r="N40" s="18"/>
      <c r="O40" s="18"/>
      <c r="P40" s="18"/>
      <c r="Q40" s="18"/>
      <c r="R40" s="18"/>
      <c r="S40" s="18"/>
      <c r="T40" s="108" t="s">
        <v>137</v>
      </c>
      <c r="U40" s="74" t="s">
        <v>131</v>
      </c>
      <c r="V40" s="74"/>
      <c r="W40" s="74"/>
      <c r="X40" s="74"/>
      <c r="Y40" s="74"/>
      <c r="Z40" s="74"/>
      <c r="AA40" s="74"/>
      <c r="AB40" s="76"/>
    </row>
    <row r="41" spans="1:28" ht="13.5" thickTop="1">
      <c r="C41" s="2"/>
    </row>
    <row r="42" spans="1:28">
      <c r="C42" s="2"/>
    </row>
    <row r="43" spans="1:28">
      <c r="C43" s="2"/>
      <c r="G43" s="17"/>
      <c r="H43" s="17"/>
      <c r="I43" s="17"/>
    </row>
    <row r="44" spans="1:28">
      <c r="C44" s="2"/>
      <c r="G44" s="17"/>
      <c r="H44" s="17"/>
      <c r="I44" s="17"/>
    </row>
    <row r="45" spans="1:28">
      <c r="C45" s="2"/>
      <c r="F45" s="17"/>
      <c r="G45" s="17"/>
      <c r="H45" s="17"/>
      <c r="I45" s="17"/>
    </row>
    <row r="46" spans="1:28" ht="15" customHeight="1">
      <c r="C46" s="2"/>
      <c r="D46" s="131" t="s">
        <v>62</v>
      </c>
      <c r="E46" s="131" t="s">
        <v>44</v>
      </c>
      <c r="F46" s="131" t="s">
        <v>79</v>
      </c>
      <c r="L46" s="1" t="s">
        <v>41</v>
      </c>
      <c r="M46" s="1" t="s">
        <v>42</v>
      </c>
      <c r="P46" s="1" t="s">
        <v>43</v>
      </c>
      <c r="Q46" s="1" t="s">
        <v>45</v>
      </c>
      <c r="R46" s="1" t="s">
        <v>46</v>
      </c>
    </row>
    <row r="47" spans="1:28" ht="12.75" customHeight="1">
      <c r="C47" s="2"/>
      <c r="D47" s="131"/>
      <c r="E47" s="131"/>
      <c r="F47" s="131"/>
      <c r="J47" s="132"/>
      <c r="M47" s="132"/>
      <c r="N47" s="133"/>
      <c r="P47" s="1">
        <v>1</v>
      </c>
      <c r="Q47" s="16">
        <f>E50</f>
        <v>0</v>
      </c>
      <c r="R47" s="1">
        <f>(ROUND($E$50,0)*((120/100)*(120/100)))*1.15</f>
        <v>0</v>
      </c>
    </row>
    <row r="48" spans="1:28">
      <c r="C48" s="2"/>
      <c r="D48" s="131"/>
      <c r="E48" s="131"/>
      <c r="F48" s="135"/>
      <c r="G48" s="12"/>
      <c r="H48" s="12"/>
      <c r="I48" s="12"/>
      <c r="J48" s="132"/>
      <c r="M48" s="132"/>
      <c r="N48" s="133"/>
      <c r="P48" s="1">
        <v>2</v>
      </c>
      <c r="Q48" s="1">
        <f>ROUNDUP((ROUND($E$50,0)+(F39-1))/($F$39+($F$39-1)),0)</f>
        <v>0</v>
      </c>
      <c r="R48" s="2" t="str">
        <f>IF(E50&gt;0,((F39*120/100)*(Q48*120/100))*1.15,"0")</f>
        <v>0</v>
      </c>
    </row>
    <row r="49" spans="1:28">
      <c r="C49" s="2" t="s">
        <v>60</v>
      </c>
      <c r="D49" s="9">
        <v>300</v>
      </c>
      <c r="E49" s="12">
        <f>IF(M49&gt;0,M49,N49)</f>
        <v>0</v>
      </c>
      <c r="F49" s="26">
        <f>ROUNDUP((ROUNDUP(N49/(Silagelagerraum!F38),1))*L49/100*L50/100,1)</f>
        <v>0</v>
      </c>
      <c r="G49" s="12"/>
      <c r="H49" s="12"/>
      <c r="I49" s="12"/>
      <c r="J49" s="132" t="s">
        <v>32</v>
      </c>
      <c r="K49" s="1" t="s">
        <v>29</v>
      </c>
      <c r="L49" s="1">
        <v>200</v>
      </c>
      <c r="M49" s="132">
        <f>Grunddaten!D25</f>
        <v>0</v>
      </c>
      <c r="N49" s="133">
        <f>IF(Grunddaten!D25=0,$E$16/(D49/100),M49)</f>
        <v>0</v>
      </c>
      <c r="P49" s="1">
        <v>3</v>
      </c>
      <c r="Q49" s="1" t="e">
        <f>ROUNDUP((ROUND($E$50,0)+((F39-1)+(F39-2)*2))/($F$39+($F$39-1)+($F$39-2)),0)</f>
        <v>#DIV/0!</v>
      </c>
      <c r="R49" s="2" t="str">
        <f>IF(E50&gt;0,((F39*120/100)*(Q49*120/100))*1.15,"0")</f>
        <v>0</v>
      </c>
    </row>
    <row r="50" spans="1:28" ht="13.5" thickBot="1">
      <c r="C50" s="2" t="s">
        <v>19</v>
      </c>
      <c r="D50" s="9">
        <v>230</v>
      </c>
      <c r="E50" s="12">
        <f>IF(M51&gt;0,M51,N51)</f>
        <v>0</v>
      </c>
      <c r="F50" s="28">
        <f>IF(F40&lt;3,P53,P54)</f>
        <v>0</v>
      </c>
      <c r="G50" s="12"/>
      <c r="H50" s="12"/>
      <c r="I50" s="12"/>
      <c r="J50" s="132"/>
      <c r="K50" s="1" t="s">
        <v>30</v>
      </c>
      <c r="L50" s="1">
        <v>100</v>
      </c>
      <c r="M50" s="132"/>
      <c r="N50" s="133"/>
      <c r="P50" s="1">
        <v>4</v>
      </c>
      <c r="Q50" s="1">
        <f>ROUNDUP((ROUND($E$50,0)+((F39-1)+(F39-2)*2+(F39-3)*3))/($F$39+($F$39-1)+($F$39-2)+(F39-3)),0)</f>
        <v>4</v>
      </c>
      <c r="R50" s="2" t="str">
        <f>IF(E50&gt;0,((F39*120/100)*(Q50*120/100))*1.15,"0")</f>
        <v>0</v>
      </c>
    </row>
    <row r="51" spans="1:28" ht="13.5" thickTop="1">
      <c r="C51" s="2"/>
      <c r="J51" s="132" t="s">
        <v>35</v>
      </c>
      <c r="K51" s="1" t="s">
        <v>29</v>
      </c>
      <c r="L51" s="1">
        <v>120</v>
      </c>
      <c r="M51" s="132">
        <f>Grunddaten!D26</f>
        <v>0</v>
      </c>
      <c r="N51" s="133">
        <f>IF(Grunddaten!D26=0,$E$16/(D50/100),M51)</f>
        <v>0</v>
      </c>
    </row>
    <row r="52" spans="1:28">
      <c r="C52" s="2"/>
      <c r="J52" s="132"/>
      <c r="K52" s="1" t="s">
        <v>30</v>
      </c>
      <c r="L52" s="1">
        <v>120</v>
      </c>
      <c r="M52" s="132"/>
      <c r="N52" s="133"/>
    </row>
    <row r="53" spans="1:28">
      <c r="C53" s="2"/>
      <c r="P53" s="12">
        <f>IF(F40=1,R47,R48)</f>
        <v>0</v>
      </c>
    </row>
    <row r="54" spans="1:28">
      <c r="C54" s="2"/>
      <c r="P54" s="12" t="str">
        <f>IF(F40=3,R49,R50)</f>
        <v>0</v>
      </c>
    </row>
    <row r="55" spans="1:28">
      <c r="C55" s="2"/>
    </row>
    <row r="57" spans="1:28">
      <c r="A57" s="40" t="s">
        <v>63</v>
      </c>
    </row>
    <row r="59" spans="1:28" ht="14.25" customHeight="1">
      <c r="C59" s="18" t="s">
        <v>39</v>
      </c>
      <c r="D59" s="18"/>
      <c r="E59" s="18" t="s">
        <v>28</v>
      </c>
      <c r="F59" s="54">
        <v>1</v>
      </c>
      <c r="G59" s="18"/>
      <c r="H59" s="18"/>
      <c r="I59" s="18"/>
      <c r="J59" s="18"/>
      <c r="K59" s="18"/>
      <c r="L59" s="18"/>
      <c r="M59" s="18"/>
      <c r="N59" s="18"/>
      <c r="O59" s="18"/>
      <c r="P59" s="18"/>
      <c r="Q59" s="18"/>
      <c r="R59" s="18"/>
    </row>
    <row r="60" spans="1:28" ht="14.25" customHeight="1">
      <c r="C60" s="18" t="s">
        <v>40</v>
      </c>
      <c r="D60" s="18"/>
      <c r="E60" s="18" t="s">
        <v>27</v>
      </c>
      <c r="F60" s="55">
        <v>1</v>
      </c>
      <c r="G60" s="18"/>
      <c r="H60" s="18"/>
      <c r="I60" s="18"/>
      <c r="J60" s="18"/>
      <c r="K60" s="18"/>
      <c r="L60" s="18"/>
      <c r="M60" s="18"/>
      <c r="N60" s="18"/>
      <c r="O60" s="18"/>
      <c r="P60" s="18"/>
      <c r="Q60" s="18"/>
      <c r="R60" s="18"/>
      <c r="T60" s="104" t="s">
        <v>137</v>
      </c>
      <c r="U60" s="73" t="s">
        <v>135</v>
      </c>
      <c r="V60" s="73"/>
      <c r="W60" s="73"/>
      <c r="X60" s="73"/>
      <c r="Y60" s="73"/>
      <c r="Z60" s="73"/>
      <c r="AA60" s="73"/>
      <c r="AB60" s="75"/>
    </row>
    <row r="61" spans="1:28" ht="14.25" customHeight="1" thickBot="1">
      <c r="C61" s="18"/>
      <c r="D61" s="18"/>
      <c r="E61" s="18" t="s">
        <v>28</v>
      </c>
      <c r="F61" s="56">
        <v>1</v>
      </c>
      <c r="G61" s="18"/>
      <c r="H61" s="18"/>
      <c r="I61" s="18"/>
      <c r="J61" s="18"/>
      <c r="K61" s="18"/>
      <c r="L61" s="18"/>
      <c r="M61" s="18"/>
      <c r="N61" s="18"/>
      <c r="O61" s="18"/>
      <c r="P61" s="18"/>
      <c r="Q61" s="18"/>
      <c r="R61" s="18"/>
      <c r="T61" s="108" t="s">
        <v>137</v>
      </c>
      <c r="U61" s="74" t="s">
        <v>131</v>
      </c>
      <c r="V61" s="74"/>
      <c r="W61" s="74"/>
      <c r="X61" s="74"/>
      <c r="Y61" s="74"/>
      <c r="Z61" s="74"/>
      <c r="AA61" s="74"/>
      <c r="AB61" s="76"/>
    </row>
    <row r="62" spans="1:28" ht="13.5" thickTop="1">
      <c r="C62" s="2"/>
    </row>
    <row r="63" spans="1:28">
      <c r="C63" s="2"/>
    </row>
    <row r="64" spans="1:28">
      <c r="C64" s="2"/>
      <c r="G64" s="17"/>
      <c r="H64" s="17"/>
      <c r="I64" s="17"/>
    </row>
    <row r="65" spans="3:18">
      <c r="C65" s="2"/>
      <c r="G65" s="17"/>
      <c r="H65" s="17"/>
      <c r="I65" s="17"/>
    </row>
    <row r="66" spans="3:18">
      <c r="C66" s="2"/>
      <c r="F66" s="17"/>
      <c r="G66" s="17"/>
      <c r="H66" s="17"/>
      <c r="I66" s="17"/>
    </row>
    <row r="67" spans="3:18" ht="15" customHeight="1">
      <c r="C67" s="2"/>
      <c r="D67" s="131" t="s">
        <v>62</v>
      </c>
      <c r="E67" s="131" t="s">
        <v>44</v>
      </c>
      <c r="F67" s="131" t="s">
        <v>79</v>
      </c>
      <c r="L67" s="1" t="s">
        <v>41</v>
      </c>
      <c r="M67" s="1" t="s">
        <v>42</v>
      </c>
      <c r="P67" s="1" t="s">
        <v>43</v>
      </c>
      <c r="Q67" s="1" t="s">
        <v>45</v>
      </c>
      <c r="R67" s="1" t="s">
        <v>46</v>
      </c>
    </row>
    <row r="68" spans="3:18" ht="12.75" customHeight="1">
      <c r="C68" s="2"/>
      <c r="D68" s="131"/>
      <c r="E68" s="131"/>
      <c r="F68" s="131"/>
      <c r="J68" s="132"/>
      <c r="M68" s="132"/>
      <c r="N68" s="133"/>
      <c r="P68" s="1">
        <v>1</v>
      </c>
      <c r="Q68" s="16">
        <f>E71</f>
        <v>0</v>
      </c>
      <c r="R68" s="1">
        <f>(ROUND($E$71,0)*((120/100)*(120/100)))*1.15</f>
        <v>0</v>
      </c>
    </row>
    <row r="69" spans="3:18">
      <c r="C69" s="2"/>
      <c r="D69" s="131"/>
      <c r="E69" s="131"/>
      <c r="F69" s="135"/>
      <c r="G69" s="12"/>
      <c r="H69" s="12"/>
      <c r="I69" s="12"/>
      <c r="J69" s="132"/>
      <c r="M69" s="132"/>
      <c r="N69" s="133"/>
      <c r="P69" s="1">
        <v>2</v>
      </c>
      <c r="Q69" s="1">
        <f>ROUNDUP((ROUND($E$71,0)+(F60-1))/($F$60+($F$60-1)),0)</f>
        <v>0</v>
      </c>
      <c r="R69" s="2" t="str">
        <f>IF(E71&gt;0,((F60*120/100)*(Q69*120/100))*1.15,"0")</f>
        <v>0</v>
      </c>
    </row>
    <row r="70" spans="3:18">
      <c r="C70" s="2" t="s">
        <v>60</v>
      </c>
      <c r="D70" s="9">
        <v>200</v>
      </c>
      <c r="E70" s="12">
        <f>IF(M70&gt;0,M70,N70)</f>
        <v>0</v>
      </c>
      <c r="F70" s="26">
        <f>ROUNDUP((ROUNDUP(N70/(Silagelagerraum!F59),1))*L70/100*L71/100,1)</f>
        <v>0</v>
      </c>
      <c r="G70" s="12"/>
      <c r="H70" s="12"/>
      <c r="I70" s="12"/>
      <c r="J70" s="132" t="s">
        <v>32</v>
      </c>
      <c r="K70" s="1" t="s">
        <v>29</v>
      </c>
      <c r="L70" s="1">
        <v>200</v>
      </c>
      <c r="M70" s="132">
        <f>Grunddaten!D27</f>
        <v>0</v>
      </c>
      <c r="N70" s="133">
        <f>IF(Grunddaten!D27=0,$E$19/(D70/100),M70)</f>
        <v>0</v>
      </c>
      <c r="P70" s="1">
        <v>3</v>
      </c>
      <c r="Q70" s="1" t="e">
        <f>ROUNDUP((ROUND($E$71,0)+((F60-1)+(F60-2)*2))/($F$60+($F$60-1)+($F$60-2)),0)</f>
        <v>#DIV/0!</v>
      </c>
      <c r="R70" s="2" t="str">
        <f>IF(E71&gt;0,((F61*120/100)*(Q70*120/100))*1.15,"0")</f>
        <v>0</v>
      </c>
    </row>
    <row r="71" spans="3:18" ht="13.5" thickBot="1">
      <c r="C71" s="2" t="s">
        <v>19</v>
      </c>
      <c r="D71" s="9">
        <v>350</v>
      </c>
      <c r="E71" s="12">
        <f>IF(M72&gt;0,M72,N72)</f>
        <v>0</v>
      </c>
      <c r="F71" s="28">
        <f>IF(F61&lt;3,P74,P75)</f>
        <v>0</v>
      </c>
      <c r="G71" s="12"/>
      <c r="H71" s="12"/>
      <c r="I71" s="12"/>
      <c r="J71" s="132"/>
      <c r="K71" s="1" t="s">
        <v>30</v>
      </c>
      <c r="L71" s="1">
        <v>100</v>
      </c>
      <c r="M71" s="132"/>
      <c r="N71" s="133"/>
      <c r="P71" s="1">
        <v>4</v>
      </c>
      <c r="Q71" s="1">
        <f>ROUNDUP((ROUND($E$71,0)+((F60-1)+(F60-2)*2+(F60-3)*3))/($F$60+($F$60-1)+($F$60-2)+(F60-3)),0)</f>
        <v>4</v>
      </c>
      <c r="R71" s="2" t="str">
        <f>IF(E71&gt;0,((F61*120/100)*(Q71*120/100))*1.15,"0")</f>
        <v>0</v>
      </c>
    </row>
    <row r="72" spans="3:18" ht="13.5" thickTop="1">
      <c r="C72" s="2"/>
      <c r="J72" s="132" t="s">
        <v>35</v>
      </c>
      <c r="K72" s="1" t="s">
        <v>29</v>
      </c>
      <c r="L72" s="1">
        <v>120</v>
      </c>
      <c r="M72" s="132">
        <f>Grunddaten!D27</f>
        <v>0</v>
      </c>
      <c r="N72" s="133">
        <f>IF(Grunddaten!D27=0,$E$19/(D71/100),M71)</f>
        <v>0</v>
      </c>
    </row>
    <row r="73" spans="3:18">
      <c r="C73" s="2"/>
      <c r="J73" s="132"/>
      <c r="K73" s="1" t="s">
        <v>30</v>
      </c>
      <c r="L73" s="1">
        <v>120</v>
      </c>
      <c r="M73" s="132"/>
      <c r="N73" s="133"/>
    </row>
    <row r="74" spans="3:18">
      <c r="C74" s="2"/>
      <c r="P74" s="12">
        <f>IF(F61=1,R68,R69)</f>
        <v>0</v>
      </c>
    </row>
    <row r="75" spans="3:18">
      <c r="C75" s="2"/>
      <c r="P75" s="12" t="str">
        <f>IF(F61=3,R70,R71)</f>
        <v>0</v>
      </c>
    </row>
  </sheetData>
  <sheetProtection algorithmName="SHA-512" hashValue="rYfW8B29iwfKpeO1a0Ywurv3nX4Tqj15Yo+votuXOxBEL3lWsr4t4pfQoH+ZLvYQ18nJyIIk+bwsr18FaRRf8w==" saltValue="Cg5akWDBp0Qaz5Tvq0jTBw==" spinCount="100000" sheet="1" selectLockedCells="1"/>
  <mergeCells count="24">
    <mergeCell ref="J70:J71"/>
    <mergeCell ref="M70:M71"/>
    <mergeCell ref="N70:N71"/>
    <mergeCell ref="J72:J73"/>
    <mergeCell ref="M72:M73"/>
    <mergeCell ref="N72:N73"/>
    <mergeCell ref="D67:D69"/>
    <mergeCell ref="E67:E69"/>
    <mergeCell ref="J68:J69"/>
    <mergeCell ref="M68:M69"/>
    <mergeCell ref="N68:N69"/>
    <mergeCell ref="F67:F69"/>
    <mergeCell ref="J49:J50"/>
    <mergeCell ref="M49:M50"/>
    <mergeCell ref="N49:N50"/>
    <mergeCell ref="J51:J52"/>
    <mergeCell ref="M51:M52"/>
    <mergeCell ref="N51:N52"/>
    <mergeCell ref="D46:D48"/>
    <mergeCell ref="E46:E48"/>
    <mergeCell ref="J47:J48"/>
    <mergeCell ref="M47:M48"/>
    <mergeCell ref="N47:N48"/>
    <mergeCell ref="F46:F48"/>
  </mergeCells>
  <conditionalFormatting sqref="F61">
    <cfRule type="expression" dxfId="3" priority="3">
      <formula>$F$61&gt;4</formula>
    </cfRule>
    <cfRule type="expression" dxfId="2" priority="4">
      <formula>$F$61&gt;$F$60</formula>
    </cfRule>
  </conditionalFormatting>
  <conditionalFormatting sqref="F40">
    <cfRule type="expression" dxfId="1" priority="1">
      <formula>$F$40&gt;$F$39</formula>
    </cfRule>
    <cfRule type="expression" dxfId="0" priority="2">
      <formula>$F$40&gt;4</formula>
    </cfRule>
  </conditionalFormatting>
  <pageMargins left="1.1811023622047245" right="0.78740157480314965" top="0.78740157480314965" bottom="0.78740157480314965" header="0.51181102362204722" footer="0.51181102362204722"/>
  <pageSetup paperSize="9" scale="52" orientation="landscape" r:id="rId1"/>
  <headerFooter scaleWithDoc="0">
    <oddFooter>&amp;R&amp;8&amp;P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9"/>
  <sheetViews>
    <sheetView showGridLines="0" topLeftCell="A19" zoomScaleNormal="100" zoomScalePageLayoutView="70" workbookViewId="0">
      <selection activeCell="I22" sqref="I22"/>
    </sheetView>
  </sheetViews>
  <sheetFormatPr baseColWidth="10" defaultRowHeight="14.25"/>
  <cols>
    <col min="1" max="1" width="15.875" customWidth="1"/>
    <col min="3" max="3" width="9.25" customWidth="1"/>
    <col min="4" max="4" width="16.75" customWidth="1"/>
  </cols>
  <sheetData>
    <row r="1" spans="1:6" ht="112.5" customHeight="1"/>
    <row r="2" spans="1:6" ht="12.75" customHeight="1">
      <c r="A2" s="81" t="s">
        <v>1</v>
      </c>
      <c r="B2" s="83" t="str">
        <f>IF(Grunddaten!B1&gt;0,Grunddaten!B1,"")</f>
        <v/>
      </c>
      <c r="C2" s="83"/>
      <c r="D2" s="83" t="s">
        <v>0</v>
      </c>
      <c r="E2" s="83" t="str">
        <f>IF(Grunddaten!E1&gt;0,Grunddaten!E1,"")</f>
        <v/>
      </c>
      <c r="F2" s="91"/>
    </row>
    <row r="3" spans="1:6" ht="12.75" customHeight="1">
      <c r="A3" s="85" t="s">
        <v>2</v>
      </c>
      <c r="B3" s="86" t="str">
        <f>IF(Grunddaten!B2&gt;0,Grunddaten!B2,"")</f>
        <v/>
      </c>
      <c r="C3" s="86"/>
      <c r="D3" s="86" t="s">
        <v>4</v>
      </c>
      <c r="E3" s="86" t="str">
        <f>IF(Grunddaten!E2&gt;0,Grunddaten!E2,"")</f>
        <v/>
      </c>
      <c r="F3" s="92"/>
    </row>
    <row r="4" spans="1:6" ht="12.75" customHeight="1">
      <c r="A4" s="85" t="s">
        <v>3</v>
      </c>
      <c r="B4" s="86" t="str">
        <f>IF(Grunddaten!B3&gt;0,Grunddaten!B3,"")</f>
        <v/>
      </c>
      <c r="C4" s="86"/>
      <c r="D4" s="86" t="s">
        <v>5</v>
      </c>
      <c r="E4" s="86" t="str">
        <f>IF(Grunddaten!E3&gt;0,Grunddaten!E3,"")</f>
        <v/>
      </c>
      <c r="F4" s="92"/>
    </row>
    <row r="5" spans="1:6" ht="12.75" customHeight="1">
      <c r="A5" s="85" t="s">
        <v>6</v>
      </c>
      <c r="B5" s="86" t="str">
        <f>IF(Grunddaten!B4&gt;0,Grunddaten!B4,"")</f>
        <v/>
      </c>
      <c r="C5" s="86"/>
      <c r="D5" s="86" t="s">
        <v>7</v>
      </c>
      <c r="E5" s="86" t="str">
        <f>IF(Grunddaten!E4&gt;0,Grunddaten!E4,"")</f>
        <v/>
      </c>
      <c r="F5" s="92"/>
    </row>
    <row r="6" spans="1:6" ht="12.75" customHeight="1">
      <c r="A6" s="85" t="s">
        <v>9</v>
      </c>
      <c r="B6" s="86" t="str">
        <f>IF(Grunddaten!B5&gt;0,Grunddaten!B5,"")</f>
        <v/>
      </c>
      <c r="C6" s="86"/>
      <c r="D6" s="86" t="s">
        <v>8</v>
      </c>
      <c r="E6" s="86" t="str">
        <f>IF(Grunddaten!E5&gt;0,Grunddaten!E5,"")</f>
        <v/>
      </c>
      <c r="F6" s="92"/>
    </row>
    <row r="7" spans="1:6" ht="12.75" customHeight="1" thickBot="1">
      <c r="A7" s="88"/>
      <c r="B7" s="89"/>
      <c r="C7" s="89"/>
      <c r="D7" s="89" t="s">
        <v>10</v>
      </c>
      <c r="E7" s="89" t="str">
        <f>IF(Grunddaten!E6&gt;0,Grunddaten!E6,"")</f>
        <v/>
      </c>
      <c r="F7" s="93"/>
    </row>
    <row r="8" spans="1:6" ht="12.75" customHeight="1" thickTop="1"/>
    <row r="9" spans="1:6" ht="12.75" customHeight="1"/>
    <row r="10" spans="1:6" ht="18" customHeight="1">
      <c r="A10" s="136" t="s">
        <v>143</v>
      </c>
      <c r="B10" s="139"/>
      <c r="C10" s="139"/>
      <c r="D10" s="139"/>
      <c r="E10" s="139"/>
      <c r="F10" s="140"/>
    </row>
    <row r="11" spans="1:6" ht="12.75" customHeight="1">
      <c r="A11" s="40"/>
    </row>
    <row r="12" spans="1:6" ht="12.75" customHeight="1"/>
    <row r="13" spans="1:6" ht="17.25" customHeight="1" thickBot="1">
      <c r="A13" s="6" t="s">
        <v>34</v>
      </c>
      <c r="B13" s="94">
        <f>Heulagerraum!E12</f>
        <v>0</v>
      </c>
      <c r="C13" s="31" t="s">
        <v>105</v>
      </c>
    </row>
    <row r="14" spans="1:6" ht="12.75" customHeight="1" thickTop="1">
      <c r="A14" s="40"/>
    </row>
    <row r="15" spans="1:6" ht="12.75" customHeight="1">
      <c r="A15" s="40"/>
    </row>
    <row r="16" spans="1:6" ht="17.25" customHeight="1" thickBot="1">
      <c r="A16" s="6" t="s">
        <v>36</v>
      </c>
      <c r="B16" s="94">
        <f>Silagelagerraum!E12</f>
        <v>0</v>
      </c>
      <c r="C16" s="31" t="s">
        <v>105</v>
      </c>
    </row>
    <row r="17" spans="1:7" ht="12.75" customHeight="1" thickTop="1">
      <c r="A17" s="40"/>
    </row>
    <row r="18" spans="1:7" ht="12.75" customHeight="1">
      <c r="A18" s="40"/>
    </row>
    <row r="19" spans="1:7" ht="17.25" customHeight="1" thickBot="1">
      <c r="A19" s="6" t="s">
        <v>90</v>
      </c>
      <c r="B19" s="94">
        <f>SUM(Heulagerraum!F61:F63)</f>
        <v>0</v>
      </c>
      <c r="C19" s="31" t="s">
        <v>108</v>
      </c>
    </row>
    <row r="20" spans="1:7" ht="24" customHeight="1" thickTop="1"/>
    <row r="21" spans="1:7" ht="18" customHeight="1">
      <c r="A21" s="136" t="s">
        <v>144</v>
      </c>
      <c r="B21" s="137"/>
      <c r="C21" s="137"/>
      <c r="D21" s="137"/>
      <c r="E21" s="137"/>
      <c r="F21" s="138"/>
    </row>
    <row r="22" spans="1:7" ht="24" customHeight="1">
      <c r="A22" s="6"/>
      <c r="B22" s="2"/>
      <c r="C22" s="1"/>
    </row>
    <row r="23" spans="1:7" ht="12.75" customHeight="1">
      <c r="A23" s="6"/>
      <c r="B23" s="141" t="s">
        <v>145</v>
      </c>
      <c r="C23" s="142"/>
      <c r="D23" s="8"/>
      <c r="E23" s="141" t="s">
        <v>146</v>
      </c>
      <c r="F23" s="142"/>
    </row>
    <row r="24" spans="1:7" ht="3" customHeight="1">
      <c r="A24" s="1"/>
      <c r="B24" s="1"/>
      <c r="D24" s="2"/>
    </row>
    <row r="25" spans="1:7" ht="17.25" customHeight="1">
      <c r="A25" s="2" t="s">
        <v>38</v>
      </c>
      <c r="B25" s="112">
        <f>Heulagerraum!G40</f>
        <v>0</v>
      </c>
      <c r="C25" s="109" t="s">
        <v>75</v>
      </c>
      <c r="D25" s="2" t="s">
        <v>39</v>
      </c>
      <c r="E25" s="36">
        <f>Silagelagerraum!F49</f>
        <v>0</v>
      </c>
      <c r="F25" s="109" t="s">
        <v>75</v>
      </c>
      <c r="G25" s="22"/>
    </row>
    <row r="26" spans="1:7" ht="17.25" customHeight="1">
      <c r="A26" s="2" t="s">
        <v>39</v>
      </c>
      <c r="B26" s="113">
        <f>Heulagerraum!G41</f>
        <v>0</v>
      </c>
      <c r="C26" s="110" t="s">
        <v>75</v>
      </c>
      <c r="D26" s="2" t="s">
        <v>40</v>
      </c>
      <c r="E26" s="114">
        <f>Silagelagerraum!F50</f>
        <v>0</v>
      </c>
      <c r="F26" s="110" t="s">
        <v>75</v>
      </c>
      <c r="G26" s="22"/>
    </row>
    <row r="27" spans="1:7" ht="17.25" customHeight="1" thickBot="1">
      <c r="A27" s="2" t="s">
        <v>40</v>
      </c>
      <c r="B27" s="37">
        <f>Heulagerraum!G42</f>
        <v>0</v>
      </c>
      <c r="C27" s="111" t="s">
        <v>75</v>
      </c>
      <c r="D27" s="2" t="s">
        <v>82</v>
      </c>
      <c r="E27" s="114">
        <f>Silagelagerraum!F70</f>
        <v>0</v>
      </c>
      <c r="F27" s="110" t="s">
        <v>75</v>
      </c>
      <c r="G27" s="22"/>
    </row>
    <row r="28" spans="1:7" ht="17.25" customHeight="1" thickTop="1" thickBot="1">
      <c r="A28" s="115"/>
      <c r="B28" s="116"/>
      <c r="C28" s="115"/>
      <c r="D28" s="2" t="s">
        <v>83</v>
      </c>
      <c r="E28" s="37">
        <f>Silagelagerraum!F71</f>
        <v>0</v>
      </c>
      <c r="F28" s="111" t="s">
        <v>75</v>
      </c>
      <c r="G28" s="22"/>
    </row>
    <row r="29" spans="1:7" ht="12.75" customHeight="1" thickTop="1">
      <c r="A29" s="117"/>
      <c r="B29" s="118"/>
      <c r="C29" s="2"/>
      <c r="D29" s="115"/>
      <c r="E29" s="119"/>
      <c r="F29" s="115"/>
      <c r="G29" s="22"/>
    </row>
    <row r="30" spans="1:7" ht="12.75" customHeight="1">
      <c r="A30" s="117"/>
      <c r="B30" s="118"/>
      <c r="C30" s="2"/>
      <c r="D30" s="115"/>
      <c r="E30" s="119"/>
      <c r="F30" s="115"/>
      <c r="G30" s="22"/>
    </row>
    <row r="31" spans="1:7" ht="12.75" customHeight="1">
      <c r="A31" s="117"/>
      <c r="B31" s="118"/>
      <c r="C31" s="117"/>
      <c r="D31" s="115"/>
      <c r="E31" s="116"/>
      <c r="F31" s="115"/>
      <c r="G31" s="22"/>
    </row>
    <row r="32" spans="1:7" ht="17.25" customHeight="1" thickBot="1">
      <c r="A32" s="2" t="s">
        <v>74</v>
      </c>
      <c r="B32" s="120">
        <f>Heulagerraum!G24</f>
        <v>0</v>
      </c>
      <c r="C32" s="121" t="s">
        <v>76</v>
      </c>
      <c r="D32" s="2" t="s">
        <v>84</v>
      </c>
      <c r="E32" s="36" t="str">
        <f>Silagelagerraum!E23</f>
        <v>0</v>
      </c>
      <c r="F32" s="109" t="s">
        <v>76</v>
      </c>
      <c r="G32" s="22"/>
    </row>
    <row r="33" spans="1:7" ht="17.25" customHeight="1" thickTop="1" thickBot="1">
      <c r="A33" s="115"/>
      <c r="B33" s="115"/>
      <c r="C33" s="115"/>
      <c r="D33" s="2" t="s">
        <v>87</v>
      </c>
      <c r="E33" s="37" t="str">
        <f>Silagelagerraum!E24</f>
        <v>0</v>
      </c>
      <c r="F33" s="111" t="s">
        <v>76</v>
      </c>
      <c r="G33" s="22"/>
    </row>
    <row r="34" spans="1:7" ht="17.25" customHeight="1" thickTop="1">
      <c r="A34" s="115"/>
      <c r="B34" s="115"/>
      <c r="C34" s="115"/>
      <c r="D34" s="2"/>
      <c r="E34" s="119"/>
      <c r="F34" s="2"/>
      <c r="G34" s="22"/>
    </row>
    <row r="35" spans="1:7" ht="17.25" customHeight="1">
      <c r="A35" s="115"/>
      <c r="B35" s="115"/>
      <c r="C35" s="115"/>
      <c r="D35" s="2" t="s">
        <v>85</v>
      </c>
      <c r="E35" s="36" t="str">
        <f>Silagelagerraum!E26</f>
        <v>0</v>
      </c>
      <c r="F35" s="109" t="s">
        <v>76</v>
      </c>
      <c r="G35" s="22"/>
    </row>
    <row r="36" spans="1:7" ht="17.25" customHeight="1" thickBot="1">
      <c r="A36" s="115"/>
      <c r="B36" s="115"/>
      <c r="C36" s="115"/>
      <c r="D36" s="2" t="s">
        <v>86</v>
      </c>
      <c r="E36" s="37" t="str">
        <f>Silagelagerraum!E27</f>
        <v>0</v>
      </c>
      <c r="F36" s="111" t="s">
        <v>76</v>
      </c>
      <c r="G36" s="22"/>
    </row>
    <row r="37" spans="1:7" ht="12.75" customHeight="1" thickTop="1">
      <c r="A37" s="22"/>
      <c r="B37" s="22"/>
      <c r="C37" s="22"/>
      <c r="D37" s="18"/>
      <c r="E37" s="18"/>
      <c r="F37" s="18"/>
      <c r="G37" s="22"/>
    </row>
    <row r="38" spans="1:7" ht="12.75" customHeight="1">
      <c r="A38" s="22"/>
      <c r="B38" s="22"/>
      <c r="C38" s="22"/>
      <c r="D38" s="18"/>
      <c r="E38" s="18"/>
      <c r="F38" s="18"/>
      <c r="G38" s="22"/>
    </row>
    <row r="39" spans="1:7" ht="12.75" customHeight="1">
      <c r="A39" s="6"/>
      <c r="B39" s="141" t="s">
        <v>147</v>
      </c>
      <c r="C39" s="142"/>
      <c r="D39" s="18"/>
      <c r="E39" s="18"/>
      <c r="F39" s="18"/>
    </row>
    <row r="40" spans="1:7" ht="3.75" customHeight="1">
      <c r="D40" s="18"/>
      <c r="E40" s="18"/>
      <c r="F40" s="18"/>
    </row>
    <row r="41" spans="1:7" ht="17.25" customHeight="1">
      <c r="A41" s="2" t="s">
        <v>38</v>
      </c>
      <c r="B41" s="112">
        <f>Heulagerraum!G61</f>
        <v>0</v>
      </c>
      <c r="C41" s="109" t="s">
        <v>75</v>
      </c>
      <c r="D41" s="18"/>
      <c r="E41" s="18"/>
      <c r="F41" s="18"/>
    </row>
    <row r="42" spans="1:7" ht="17.25" customHeight="1">
      <c r="A42" s="2" t="s">
        <v>39</v>
      </c>
      <c r="B42" s="113">
        <f>Heulagerraum!G62</f>
        <v>0</v>
      </c>
      <c r="C42" s="110" t="s">
        <v>75</v>
      </c>
      <c r="D42" s="18"/>
      <c r="E42" s="18"/>
      <c r="F42" s="18"/>
    </row>
    <row r="43" spans="1:7" ht="17.25" customHeight="1" thickBot="1">
      <c r="A43" s="2" t="s">
        <v>40</v>
      </c>
      <c r="B43" s="37">
        <f>Heulagerraum!G63</f>
        <v>0</v>
      </c>
      <c r="C43" s="111" t="s">
        <v>75</v>
      </c>
      <c r="D43" s="18"/>
      <c r="E43" s="18"/>
      <c r="F43" s="18"/>
    </row>
    <row r="44" spans="1:7" ht="12.75" customHeight="1" thickTop="1">
      <c r="D44" s="18"/>
      <c r="E44" s="18"/>
      <c r="F44" s="18"/>
    </row>
    <row r="45" spans="1:7" ht="12.75" customHeight="1">
      <c r="D45" s="18"/>
      <c r="E45" s="18"/>
      <c r="F45" s="18"/>
    </row>
    <row r="46" spans="1:7" ht="12.75" customHeight="1">
      <c r="D46" s="18"/>
      <c r="E46" s="18"/>
      <c r="F46" s="18"/>
    </row>
    <row r="47" spans="1:7" ht="12.75" customHeight="1">
      <c r="D47" s="18"/>
      <c r="E47" s="18"/>
      <c r="F47" s="18"/>
    </row>
    <row r="48" spans="1:7" ht="12.75" customHeight="1"/>
    <row r="49" ht="12.75" customHeight="1"/>
    <row r="50" ht="12.75" customHeight="1"/>
    <row r="51" ht="2.25" customHeight="1"/>
    <row r="52" ht="23.25" customHeight="1"/>
    <row r="53" ht="5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sheetData>
  <sheetProtection algorithmName="SHA-512" hashValue="cepdnIK+3RN1fZLwYVeFqTUN+Q8ElxXQ+rIJOWCKa6IQ28h54YBABMXNFdDHmub5YVJfEsquFyxQHyfg+lnFWg==" saltValue="dJRHoHvpNZOE4fPc9+KASw==" spinCount="100000" sheet="1" selectLockedCells="1"/>
  <mergeCells count="5">
    <mergeCell ref="A21:F21"/>
    <mergeCell ref="A10:F10"/>
    <mergeCell ref="B23:C23"/>
    <mergeCell ref="E23:F23"/>
    <mergeCell ref="B39:C39"/>
  </mergeCells>
  <pageMargins left="0.7" right="0.7" top="4.1666666666666664E-2"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Beschreibung</vt:lpstr>
      <vt:lpstr>Grunddaten</vt:lpstr>
      <vt:lpstr>Heulagerraum</vt:lpstr>
      <vt:lpstr>Silagelagerraum</vt:lpstr>
      <vt:lpstr>Ausdruck</vt:lpstr>
      <vt:lpstr>Ausdruck!Druckbereich</vt:lpstr>
      <vt:lpstr>Heulagerraum!Druckbereich</vt:lpstr>
      <vt:lpstr>Silagelagerraum!Druckbereich</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Muff Thomas</dc:creator>
  <cp:lastModifiedBy>Bruno Aeschbacher</cp:lastModifiedBy>
  <cp:lastPrinted>2020-04-03T08:07:01Z</cp:lastPrinted>
  <dcterms:created xsi:type="dcterms:W3CDTF">2011-06-07T13:38:34Z</dcterms:created>
  <dcterms:modified xsi:type="dcterms:W3CDTF">2020-04-07T09:46:47Z</dcterms:modified>
</cp:coreProperties>
</file>